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 ПО СТРАТЕГИИ, ПЛАНУ, МУНИЦ.ПРОГРАММАМ\ПРОГНОЗЫ\СРЕДНЕСРОЧНЫЙ\2023\испр\"/>
    </mc:Choice>
  </mc:AlternateContent>
  <bookViews>
    <workbookView xWindow="0" yWindow="0" windowWidth="28800" windowHeight="12375"/>
  </bookViews>
  <sheets>
    <sheet name="Лист1" sheetId="1" r:id="rId1"/>
    <sheet name="Лист3" sheetId="3" r:id="rId2"/>
    <sheet name="Лист2" sheetId="2" r:id="rId3"/>
  </sheets>
  <definedNames>
    <definedName name="_xlnm.Print_Titles" localSheetId="0">Лист1!$6:$8</definedName>
    <definedName name="_xlnm.Print_Area" localSheetId="0">Лист1!$A$1:$F$100</definedName>
  </definedNames>
  <calcPr calcId="152511"/>
</workbook>
</file>

<file path=xl/calcChain.xml><?xml version="1.0" encoding="utf-8"?>
<calcChain xmlns="http://schemas.openxmlformats.org/spreadsheetml/2006/main">
  <c r="F93" i="1" l="1"/>
  <c r="F92" i="1"/>
  <c r="F91" i="1"/>
  <c r="F81" i="1"/>
  <c r="F80" i="1"/>
  <c r="F24" i="1"/>
  <c r="F23" i="1"/>
  <c r="F10" i="1"/>
  <c r="F36" i="1" l="1"/>
  <c r="F58" i="1" l="1"/>
  <c r="F40" i="1"/>
  <c r="F37" i="1"/>
  <c r="F14" i="1"/>
  <c r="F12" i="1"/>
  <c r="F28" i="1"/>
  <c r="F74" i="1" l="1"/>
  <c r="F85" i="1" l="1"/>
  <c r="F79" i="1"/>
  <c r="F78" i="1"/>
  <c r="F75" i="1"/>
  <c r="F73" i="1"/>
  <c r="F57" i="1"/>
  <c r="F46" i="1"/>
  <c r="F45" i="1"/>
  <c r="F44" i="1"/>
  <c r="F33" i="1"/>
  <c r="F32" i="1"/>
  <c r="F31" i="1"/>
  <c r="F29" i="1"/>
  <c r="F21" i="1"/>
  <c r="F20" i="1"/>
  <c r="F16" i="1"/>
  <c r="F15" i="1"/>
  <c r="F13" i="1"/>
  <c r="F11" i="1"/>
  <c r="F59" i="1" l="1"/>
  <c r="F50" i="1"/>
  <c r="F86" i="1" l="1"/>
  <c r="F87" i="1" s="1"/>
  <c r="F90" i="1"/>
  <c r="F89" i="1"/>
  <c r="F77" i="1"/>
  <c r="F76" i="1"/>
  <c r="F69" i="1"/>
  <c r="F65" i="1"/>
  <c r="F63" i="1"/>
  <c r="F64" i="1"/>
  <c r="F62" i="1"/>
  <c r="F53" i="1"/>
  <c r="F51" i="1"/>
  <c r="F52" i="1"/>
  <c r="F38" i="1"/>
  <c r="F39" i="1"/>
  <c r="F30" i="1"/>
  <c r="F35" i="1"/>
  <c r="F94" i="1" l="1"/>
  <c r="F82" i="1"/>
  <c r="F66" i="1"/>
  <c r="F54" i="1"/>
  <c r="F47" i="1"/>
  <c r="F41" i="1"/>
  <c r="F25" i="1"/>
  <c r="F17" i="1" l="1"/>
  <c r="F18" i="1" l="1"/>
  <c r="F70" i="1"/>
  <c r="F71" i="1" s="1"/>
  <c r="F98" i="1" l="1"/>
  <c r="F26" i="1"/>
  <c r="F55" i="1" l="1"/>
  <c r="F60" i="1" s="1"/>
  <c r="F48" i="1" l="1"/>
  <c r="F83" i="1"/>
  <c r="F67" i="1"/>
  <c r="F42" i="1" l="1"/>
  <c r="F95" i="1"/>
  <c r="F100" i="1" l="1"/>
  <c r="F97" i="1" s="1"/>
  <c r="E14" i="2"/>
  <c r="F14" i="2" s="1"/>
  <c r="B14" i="2"/>
  <c r="C14" i="2"/>
  <c r="D14" i="2" s="1"/>
  <c r="F13" i="2"/>
  <c r="D13" i="2"/>
  <c r="F12" i="2"/>
  <c r="D12" i="2"/>
  <c r="D11" i="2"/>
  <c r="F10" i="2"/>
  <c r="D10" i="2"/>
  <c r="F9" i="2"/>
  <c r="D9" i="2"/>
  <c r="D8" i="2"/>
  <c r="F7" i="2"/>
  <c r="D7" i="2"/>
  <c r="F6" i="2"/>
  <c r="D6" i="2"/>
  <c r="F5" i="2"/>
  <c r="D5" i="2"/>
  <c r="F3" i="2"/>
  <c r="D3" i="2"/>
</calcChain>
</file>

<file path=xl/sharedStrings.xml><?xml version="1.0" encoding="utf-8"?>
<sst xmlns="http://schemas.openxmlformats.org/spreadsheetml/2006/main" count="166" uniqueCount="117">
  <si>
    <t>Единица измерения</t>
  </si>
  <si>
    <t>Приложение 2</t>
  </si>
  <si>
    <t xml:space="preserve">№ п/п       </t>
  </si>
  <si>
    <t>1. Демографические показатели</t>
  </si>
  <si>
    <t>тыс. человек</t>
  </si>
  <si>
    <t>Общий коэффициент рождаемости</t>
  </si>
  <si>
    <t>Общий коэффициент смертности</t>
  </si>
  <si>
    <t>число умерших на 1 тыс.  населения</t>
  </si>
  <si>
    <t>Коэффициент естественного прироста населения</t>
  </si>
  <si>
    <t>на 1 тыс. населения</t>
  </si>
  <si>
    <t>9. Труд и занятость</t>
  </si>
  <si>
    <t>Среднегодовая численность занятых в экономике</t>
  </si>
  <si>
    <t>рублей</t>
  </si>
  <si>
    <t>Уровень зарегистрированной безработицы</t>
  </si>
  <si>
    <t>в процентах к экономически активному населению</t>
  </si>
  <si>
    <t>Фонд начисленной заработной платы всех работников</t>
  </si>
  <si>
    <t>млн. рублей</t>
  </si>
  <si>
    <t xml:space="preserve">8. Денежные доходы населения </t>
  </si>
  <si>
    <t>2. Валовой региональный продукт</t>
  </si>
  <si>
    <t>4. Сельское хозяйство</t>
  </si>
  <si>
    <t>Продукция сельского хозяйства</t>
  </si>
  <si>
    <t xml:space="preserve">млн. рублей </t>
  </si>
  <si>
    <t>Индекс производства продукции сельского хозяйства</t>
  </si>
  <si>
    <t>продукция животноводства</t>
  </si>
  <si>
    <t>5. Транспорт и связь</t>
  </si>
  <si>
    <t>6. Рынок товаров и услуг</t>
  </si>
  <si>
    <t xml:space="preserve">Оборот розничной торговли </t>
  </si>
  <si>
    <t xml:space="preserve">Объем платных услуг населению </t>
  </si>
  <si>
    <t>7. Инвестиции и строительство</t>
  </si>
  <si>
    <t>Ввод в действие жилых домов</t>
  </si>
  <si>
    <t>10. Развите социальной сферы</t>
  </si>
  <si>
    <t>мест на 1 тыс. детей                                в возрасте 1-6 лет</t>
  </si>
  <si>
    <t>Обеспеченность больничными койками на 10 тыс. населения</t>
  </si>
  <si>
    <t>11. Окружающая среда</t>
  </si>
  <si>
    <t>коек *</t>
  </si>
  <si>
    <t>отклонения от общего количества показателей, процент</t>
  </si>
  <si>
    <t>общее количество показателей</t>
  </si>
  <si>
    <t>количество показателей с отклонениями не превышающими 9 процентов</t>
  </si>
  <si>
    <t xml:space="preserve">количество показателей превышающих отклонения 9 процентов </t>
  </si>
  <si>
    <t>3.Промышленное производство</t>
  </si>
  <si>
    <t>ИТОГО:</t>
  </si>
  <si>
    <t xml:space="preserve">по результатам  мониторинга реализации прогноза социально-экономического развития Ставропольского края на долгосрочный период сверх установленных  9,0 процента допущены отклонения фактических значений 20 макроэкономических показателей социально-экономического развития Ставропольского края от прогнозируемых  или 26,7 процентов от запланированных 75 показателей 
</t>
  </si>
  <si>
    <t>Оценка</t>
  </si>
  <si>
    <t>Факт</t>
  </si>
  <si>
    <t>Средняя ошибка раздела</t>
  </si>
  <si>
    <t>Точность прогноза по разделу</t>
  </si>
  <si>
    <t>Валовый сбор картофеля</t>
  </si>
  <si>
    <t>Валовый сбор зерна</t>
  </si>
  <si>
    <t>Валовый сбор овощей</t>
  </si>
  <si>
    <t>Скот и птица на убой(в живом весе)</t>
  </si>
  <si>
    <t>Молоко</t>
  </si>
  <si>
    <t>Яйца</t>
  </si>
  <si>
    <t>тыс.тонн</t>
  </si>
  <si>
    <t>мл.штук</t>
  </si>
  <si>
    <t>тыс .кв м общей площади</t>
  </si>
  <si>
    <t>Численность рабочей силы</t>
  </si>
  <si>
    <t>учрежд на 100 тыс населения</t>
  </si>
  <si>
    <t>1. Население</t>
  </si>
  <si>
    <t>2.Промышленное производство</t>
  </si>
  <si>
    <t>3.Обеспечение электрической энергией, газом и паром;концентрирование воздуха</t>
  </si>
  <si>
    <t>5.Производство важнейших видов продукции в натуральном выражении</t>
  </si>
  <si>
    <t>6.Строительство</t>
  </si>
  <si>
    <t>в ценах соответствующих лет; млн.руб</t>
  </si>
  <si>
    <t>7.Торговля и услуги населению</t>
  </si>
  <si>
    <t xml:space="preserve"> Номинальная начисленная среднемесячная заработная плата работников организаций</t>
  </si>
  <si>
    <t>8. Труд и занятость</t>
  </si>
  <si>
    <t>Общедоступными библиотеками</t>
  </si>
  <si>
    <t>Дошкольными образовательными учреждениями</t>
  </si>
  <si>
    <t>чел.</t>
  </si>
  <si>
    <t>Учреждениями культурно-досугового типа</t>
  </si>
  <si>
    <t>Объем отгруженных товаров собственного производства, выполненных работ и услуг собственными силами РАЗДЕЛ D:Обеспечение электрической энергией, газом и паром; кондиционирование воздуха</t>
  </si>
  <si>
    <t>в сопоставимых ценах: процентов к предыдущему году</t>
  </si>
  <si>
    <t>Продукция растениеводства</t>
  </si>
  <si>
    <t>Индекс производства продукции растеневодство</t>
  </si>
  <si>
    <t>Индекс производства продукции животноводство</t>
  </si>
  <si>
    <t xml:space="preserve"> тыс. человек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</si>
  <si>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методами)всего</t>
  </si>
  <si>
    <t xml:space="preserve">Численность постоянного населения (в среднегодовом исчислении) </t>
  </si>
  <si>
    <t>число родившихся живыми на 1 тыс.  населения</t>
  </si>
  <si>
    <t xml:space="preserve"> Миграционный прирост</t>
  </si>
  <si>
    <t>Индекс физического объема работ, выполненных по виду деятельности "Строительство"</t>
  </si>
  <si>
    <t>% к предыдущему году
в сопоставимых ценах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</si>
  <si>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</si>
  <si>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</si>
  <si>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</si>
  <si>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</si>
  <si>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>% к предыдущему году в действующих ценах</t>
  </si>
  <si>
    <t>Темп роста отгрузки - РАЗДЕЛ D: Обеспечение электрической энергией, газом и паром; кондиционирование воздуха</t>
  </si>
  <si>
    <t>Индекс физического объема оборота розничной торговли</t>
  </si>
  <si>
    <t>Индекс физического объема платных услуг населению</t>
  </si>
  <si>
    <t>8. Малое и среднее предпринимательство, включая микропредприятия (без учета индивидуальных предпринимателей)</t>
  </si>
  <si>
    <t>Количество малых и средних предприятий, включая микропредприятия (на конец года)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</si>
  <si>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</si>
  <si>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единиц</t>
  </si>
  <si>
    <t>тыс. чел.</t>
  </si>
  <si>
    <t>9. Инвестиции</t>
  </si>
  <si>
    <t xml:space="preserve">Инвестиции в основной капитал </t>
  </si>
  <si>
    <t>Индекс физического объема инвестиций в основной капитал</t>
  </si>
  <si>
    <t>Индекс физического объема</t>
  </si>
  <si>
    <t>% к предыдущему году в сопоставимых ценах</t>
  </si>
  <si>
    <t>Темп роста фонда заработной платы работников организаций</t>
  </si>
  <si>
    <t>% г/г</t>
  </si>
  <si>
    <t>Численность безработных, зарегистрированных в государственных учреждениях службы занятости населения (на конец года)</t>
  </si>
  <si>
    <t>Темп роста номинальной начисленной среднемесячной заработной платы работников организаций</t>
  </si>
  <si>
    <t>Численность трудовых ресурсов – всего</t>
  </si>
  <si>
    <t>Численность детей в дошкольных образовательных организациях</t>
  </si>
  <si>
    <t xml:space="preserve">10. Консолидированный бюджет </t>
  </si>
  <si>
    <t xml:space="preserve">Доходы консолидированного бюджета </t>
  </si>
  <si>
    <t>млн руб.</t>
  </si>
  <si>
    <t>Обьем работ, выполненных по видам деятельности "Строительство"</t>
  </si>
  <si>
    <t>10. Развитие социальной сферы</t>
  </si>
  <si>
    <t>9. Финансы организаций</t>
  </si>
  <si>
    <t>Темп роста прибыли прибыльных организаций для целей бухгалтерского учета</t>
  </si>
  <si>
    <t>Среднее отклонение фактических значений макроэкономических показателей социально-экономического развития Левокумского муниципального округа СК от прогнозируемых</t>
  </si>
  <si>
    <t>Среднее отклонение фактических значений показателей по исполнению прогноза социально-экономического развития Левокумского муниципального округа Ставропольского края за 2023 год</t>
  </si>
  <si>
    <t>Точность прогнозирования к факту 2023 г.</t>
  </si>
  <si>
    <t xml:space="preserve">Показатели  прогноза социально-экономического развития Левокумского муниципального округа Ставропольского края на период 2024-2026 года, утвержденного распоряжением администрации Левокумского муниципального округа Ставропольского края от 07 ноября 2023 г. № 308-р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</si>
</sst>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8"/>
      <color indexed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0" fillId="0" borderId="0" xfId="0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 shrinkToFi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2" fontId="5" fillId="0" borderId="1" xfId="0" applyNumberFormat="1" applyFont="1" applyBorder="1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0" fillId="2" borderId="0" xfId="0" applyFill="1" applyAlignment="1">
      <alignment vertical="center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1" xfId="0" applyFont="1" applyFill="1" applyBorder="1" applyAlignment="1" applyProtection="1">
      <alignment horizontal="justify" vertical="center" wrapText="1" shrinkToFi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justify" vertical="center"/>
    </xf>
    <xf numFmtId="0" fontId="0" fillId="0" borderId="0" xfId="0" applyFill="1" applyBorder="1" applyAlignment="1">
      <alignment vertical="center"/>
    </xf>
    <xf numFmtId="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justify" vertical="center" wrapText="1" shrinkToFit="1"/>
    </xf>
    <xf numFmtId="0" fontId="4" fillId="5" borderId="1" xfId="0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>
      <alignment vertical="center"/>
    </xf>
    <xf numFmtId="4" fontId="0" fillId="2" borderId="0" xfId="0" applyNumberFormat="1" applyFill="1" applyAlignment="1">
      <alignment vertical="center"/>
    </xf>
    <xf numFmtId="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justify" vertical="center" wrapText="1" shrinkToFit="1"/>
    </xf>
    <xf numFmtId="0" fontId="12" fillId="5" borderId="5" xfId="0" applyFont="1" applyFill="1" applyBorder="1" applyAlignment="1" applyProtection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</xf>
    <xf numFmtId="0" fontId="4" fillId="8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 applyProtection="1">
      <alignment horizontal="center" vertical="center" wrapText="1"/>
    </xf>
    <xf numFmtId="0" fontId="0" fillId="5" borderId="0" xfId="0" applyFill="1" applyAlignment="1">
      <alignment vertical="center"/>
    </xf>
    <xf numFmtId="0" fontId="4" fillId="5" borderId="1" xfId="0" applyFont="1" applyFill="1" applyBorder="1" applyAlignment="1" applyProtection="1">
      <alignment horizontal="left" vertical="center" wrapText="1"/>
    </xf>
    <xf numFmtId="2" fontId="0" fillId="0" borderId="0" xfId="0" applyNumberForma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3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8"/>
  <sheetViews>
    <sheetView tabSelected="1" topLeftCell="A64" zoomScale="90" zoomScaleNormal="90" zoomScaleSheetLayoutView="100" workbookViewId="0">
      <selection activeCell="A82" sqref="A82:E82"/>
    </sheetView>
  </sheetViews>
  <sheetFormatPr defaultRowHeight="12.75" x14ac:dyDescent="0.2"/>
  <cols>
    <col min="1" max="1" width="6.7109375" style="18" customWidth="1"/>
    <col min="2" max="2" width="77" style="19" customWidth="1"/>
    <col min="3" max="3" width="40.42578125" style="18" customWidth="1"/>
    <col min="4" max="4" width="16.42578125" style="18" bestFit="1" customWidth="1"/>
    <col min="5" max="5" width="16.42578125" style="18" customWidth="1"/>
    <col min="6" max="6" width="17.42578125" style="18" customWidth="1"/>
    <col min="7" max="16384" width="9.140625" style="18"/>
  </cols>
  <sheetData>
    <row r="1" spans="1:19" ht="0.75" customHeight="1" x14ac:dyDescent="0.2"/>
    <row r="2" spans="1:19" ht="30.75" hidden="1" customHeight="1" x14ac:dyDescent="0.2">
      <c r="B2" s="20"/>
      <c r="C2" s="2"/>
      <c r="D2" s="2"/>
      <c r="E2" s="2"/>
      <c r="F2" s="2"/>
    </row>
    <row r="3" spans="1:19" ht="36" hidden="1" customHeight="1" x14ac:dyDescent="0.2">
      <c r="B3" s="20"/>
      <c r="C3" s="2"/>
      <c r="D3" s="2"/>
      <c r="E3" s="2"/>
      <c r="F3" s="2"/>
    </row>
    <row r="4" spans="1:19" ht="82.5" customHeight="1" x14ac:dyDescent="0.2">
      <c r="A4" s="91" t="s">
        <v>114</v>
      </c>
      <c r="B4" s="91"/>
      <c r="C4" s="91"/>
      <c r="D4" s="91"/>
      <c r="E4" s="91"/>
      <c r="F4" s="91"/>
    </row>
    <row r="5" spans="1:19" ht="15" customHeight="1" x14ac:dyDescent="0.2"/>
    <row r="6" spans="1:19" ht="21.75" customHeight="1" x14ac:dyDescent="0.2">
      <c r="A6" s="95" t="s">
        <v>2</v>
      </c>
      <c r="B6" s="92" t="s">
        <v>116</v>
      </c>
      <c r="C6" s="92" t="s">
        <v>0</v>
      </c>
      <c r="D6" s="17" t="s">
        <v>42</v>
      </c>
      <c r="E6" s="17" t="s">
        <v>43</v>
      </c>
      <c r="F6" s="92" t="s">
        <v>115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8.75" customHeight="1" x14ac:dyDescent="0.2">
      <c r="A7" s="96"/>
      <c r="B7" s="93"/>
      <c r="C7" s="93"/>
      <c r="D7" s="92">
        <v>2023</v>
      </c>
      <c r="E7" s="92">
        <v>2023</v>
      </c>
      <c r="F7" s="93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19" ht="77.25" customHeight="1" x14ac:dyDescent="0.2">
      <c r="A8" s="97"/>
      <c r="B8" s="94"/>
      <c r="C8" s="94"/>
      <c r="D8" s="94"/>
      <c r="E8" s="94"/>
      <c r="F8" s="94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21" customFormat="1" ht="18.75" x14ac:dyDescent="0.2">
      <c r="A9" s="22"/>
      <c r="B9" s="23" t="s">
        <v>57</v>
      </c>
      <c r="C9" s="3"/>
      <c r="D9" s="17"/>
      <c r="E9" s="17"/>
      <c r="F9" s="16"/>
    </row>
    <row r="10" spans="1:19" ht="37.5" x14ac:dyDescent="0.2">
      <c r="A10" s="22">
        <v>1</v>
      </c>
      <c r="B10" s="24" t="s">
        <v>77</v>
      </c>
      <c r="C10" s="3" t="s">
        <v>4</v>
      </c>
      <c r="D10" s="49">
        <v>34.9</v>
      </c>
      <c r="E10" s="62">
        <v>34.81</v>
      </c>
      <c r="F10" s="49">
        <f>(ABS(E10-D10)/E10)*100</f>
        <v>0.25854639471415197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ht="36" customHeight="1" x14ac:dyDescent="0.2">
      <c r="A11" s="22">
        <v>2</v>
      </c>
      <c r="B11" s="24" t="s">
        <v>82</v>
      </c>
      <c r="C11" s="3" t="s">
        <v>4</v>
      </c>
      <c r="D11" s="62">
        <v>19.02</v>
      </c>
      <c r="E11" s="62">
        <v>19.03</v>
      </c>
      <c r="F11" s="49">
        <f>(ABS(E11-D11)/E11)*100</f>
        <v>5.2548607461910479E-2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ht="36" customHeight="1" x14ac:dyDescent="0.2">
      <c r="A12" s="22">
        <v>3</v>
      </c>
      <c r="B12" s="82" t="s">
        <v>83</v>
      </c>
      <c r="C12" s="45" t="s">
        <v>4</v>
      </c>
      <c r="D12" s="49">
        <v>7.7</v>
      </c>
      <c r="E12" s="49">
        <v>7.6</v>
      </c>
      <c r="F12" s="49">
        <f>(ABS(E12-D12)/E12)*100</f>
        <v>1.3157894736842175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37.5" x14ac:dyDescent="0.2">
      <c r="A13" s="22">
        <v>4</v>
      </c>
      <c r="B13" s="25" t="s">
        <v>5</v>
      </c>
      <c r="C13" s="3" t="s">
        <v>78</v>
      </c>
      <c r="D13" s="49">
        <v>9</v>
      </c>
      <c r="E13" s="49">
        <v>10</v>
      </c>
      <c r="F13" s="49">
        <f>(ABS(E13-D13)/E13)*100</f>
        <v>10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37.5" x14ac:dyDescent="0.2">
      <c r="A14" s="22">
        <v>5</v>
      </c>
      <c r="B14" s="25" t="s">
        <v>6</v>
      </c>
      <c r="C14" s="3" t="s">
        <v>7</v>
      </c>
      <c r="D14" s="49">
        <v>10.5</v>
      </c>
      <c r="E14" s="49">
        <v>11.8</v>
      </c>
      <c r="F14" s="49">
        <f>(ABS(E14-D14)/E14)*100</f>
        <v>11.016949152542379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 ht="18.75" x14ac:dyDescent="0.2">
      <c r="A15" s="22">
        <v>6</v>
      </c>
      <c r="B15" s="25" t="s">
        <v>8</v>
      </c>
      <c r="C15" s="3" t="s">
        <v>9</v>
      </c>
      <c r="D15" s="49">
        <v>-1.8</v>
      </c>
      <c r="E15" s="49">
        <v>-1.8</v>
      </c>
      <c r="F15" s="49">
        <f>ABS(E15-D15)</f>
        <v>0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ht="18.75" x14ac:dyDescent="0.2">
      <c r="A16" s="22">
        <v>7</v>
      </c>
      <c r="B16" s="25" t="s">
        <v>79</v>
      </c>
      <c r="C16" s="3" t="s">
        <v>75</v>
      </c>
      <c r="D16" s="62">
        <v>0</v>
      </c>
      <c r="E16" s="62">
        <v>-0.12</v>
      </c>
      <c r="F16" s="49">
        <f>ABS(E16-D16)</f>
        <v>0.12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s="26" customFormat="1" ht="19.5" customHeight="1" x14ac:dyDescent="0.2">
      <c r="A17" s="85" t="s">
        <v>44</v>
      </c>
      <c r="B17" s="86"/>
      <c r="C17" s="86"/>
      <c r="D17" s="86"/>
      <c r="E17" s="87"/>
      <c r="F17" s="15">
        <f>(F10+F11+F12+F13+F14+F15+F16)/7</f>
        <v>3.2519762326289516</v>
      </c>
    </row>
    <row r="18" spans="1:19" s="26" customFormat="1" ht="18.75" customHeight="1" x14ac:dyDescent="0.2">
      <c r="A18" s="88" t="s">
        <v>45</v>
      </c>
      <c r="B18" s="89"/>
      <c r="C18" s="89"/>
      <c r="D18" s="89"/>
      <c r="E18" s="90"/>
      <c r="F18" s="37">
        <f>100-F17</f>
        <v>96.748023767371052</v>
      </c>
    </row>
    <row r="19" spans="1:19" s="26" customFormat="1" ht="18.75" customHeight="1" x14ac:dyDescent="0.2">
      <c r="A19" s="45"/>
      <c r="B19" s="46" t="s">
        <v>58</v>
      </c>
      <c r="C19" s="45"/>
      <c r="D19" s="45"/>
      <c r="E19" s="45"/>
      <c r="F19" s="32"/>
    </row>
    <row r="20" spans="1:19" s="26" customFormat="1" ht="63.75" customHeight="1" x14ac:dyDescent="0.2">
      <c r="A20" s="45">
        <v>8</v>
      </c>
      <c r="B20" s="63" t="s">
        <v>84</v>
      </c>
      <c r="C20" s="3" t="s">
        <v>16</v>
      </c>
      <c r="D20" s="45">
        <v>256.39999999999998</v>
      </c>
      <c r="E20" s="45">
        <v>215.5</v>
      </c>
      <c r="F20" s="81">
        <f>(ABS(E20-D20)/E20)*100</f>
        <v>18.979118329466345</v>
      </c>
    </row>
    <row r="21" spans="1:19" ht="56.25" x14ac:dyDescent="0.2">
      <c r="A21" s="22">
        <v>9</v>
      </c>
      <c r="B21" s="64" t="s">
        <v>85</v>
      </c>
      <c r="C21" s="3" t="s">
        <v>86</v>
      </c>
      <c r="D21" s="72">
        <v>101.3</v>
      </c>
      <c r="E21" s="49">
        <v>85.1</v>
      </c>
      <c r="F21" s="81">
        <f>ABS(E21-D21)</f>
        <v>16.200000000000003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s="21" customFormat="1" ht="37.5" x14ac:dyDescent="0.2">
      <c r="A22" s="22"/>
      <c r="B22" s="23" t="s">
        <v>59</v>
      </c>
      <c r="C22" s="3"/>
      <c r="D22" s="49"/>
      <c r="E22" s="80"/>
      <c r="F22" s="81"/>
    </row>
    <row r="23" spans="1:19" s="21" customFormat="1" ht="75" x14ac:dyDescent="0.2">
      <c r="A23" s="22">
        <v>10</v>
      </c>
      <c r="B23" s="24" t="s">
        <v>70</v>
      </c>
      <c r="C23" s="3" t="s">
        <v>16</v>
      </c>
      <c r="D23" s="45">
        <v>597.4</v>
      </c>
      <c r="E23" s="45">
        <v>498.4</v>
      </c>
      <c r="F23" s="81">
        <f>ABS((E23-D23)/E23)*100</f>
        <v>19.863563402889248</v>
      </c>
    </row>
    <row r="24" spans="1:19" ht="37.5" x14ac:dyDescent="0.2">
      <c r="A24" s="22">
        <v>11</v>
      </c>
      <c r="B24" s="64" t="s">
        <v>87</v>
      </c>
      <c r="C24" s="3" t="s">
        <v>86</v>
      </c>
      <c r="D24" s="45">
        <v>100.4</v>
      </c>
      <c r="E24" s="45">
        <v>83.7</v>
      </c>
      <c r="F24" s="81">
        <f>ABS(E24-D24)</f>
        <v>16.700000000000003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26" customFormat="1" ht="19.5" customHeight="1" x14ac:dyDescent="0.2">
      <c r="A25" s="85" t="s">
        <v>44</v>
      </c>
      <c r="B25" s="86"/>
      <c r="C25" s="86"/>
      <c r="D25" s="86"/>
      <c r="E25" s="87"/>
      <c r="F25" s="15">
        <f>(F20+F21+F23+F24)/4</f>
        <v>17.935670433088902</v>
      </c>
    </row>
    <row r="26" spans="1:19" s="26" customFormat="1" ht="18.75" customHeight="1" x14ac:dyDescent="0.2">
      <c r="A26" s="88" t="s">
        <v>45</v>
      </c>
      <c r="B26" s="89"/>
      <c r="C26" s="89"/>
      <c r="D26" s="89"/>
      <c r="E26" s="90"/>
      <c r="F26" s="37">
        <f>100-F25</f>
        <v>82.064329566911098</v>
      </c>
    </row>
    <row r="27" spans="1:19" s="21" customFormat="1" ht="18.75" x14ac:dyDescent="0.2">
      <c r="A27" s="22"/>
      <c r="B27" s="23" t="s">
        <v>19</v>
      </c>
      <c r="C27" s="3"/>
      <c r="D27" s="17"/>
      <c r="E27" s="17"/>
      <c r="F27" s="16"/>
    </row>
    <row r="28" spans="1:19" ht="18.75" x14ac:dyDescent="0.2">
      <c r="A28" s="22">
        <v>12</v>
      </c>
      <c r="B28" s="27" t="s">
        <v>20</v>
      </c>
      <c r="C28" s="3" t="s">
        <v>21</v>
      </c>
      <c r="D28" s="49">
        <v>5725</v>
      </c>
      <c r="E28" s="49">
        <v>5742.2</v>
      </c>
      <c r="F28" s="49">
        <f>(ABS(E28-D28)/E28)*100</f>
        <v>0.299536762913166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ht="37.5" x14ac:dyDescent="0.2">
      <c r="A29" s="22">
        <v>13</v>
      </c>
      <c r="B29" s="27" t="s">
        <v>22</v>
      </c>
      <c r="C29" s="3" t="s">
        <v>71</v>
      </c>
      <c r="D29" s="49">
        <v>86.8</v>
      </c>
      <c r="E29" s="49">
        <v>87.7</v>
      </c>
      <c r="F29" s="49">
        <f>ABS(E29-D29)</f>
        <v>0.90000000000000568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ht="18.75" x14ac:dyDescent="0.2">
      <c r="A30" s="22">
        <v>14</v>
      </c>
      <c r="B30" s="28" t="s">
        <v>72</v>
      </c>
      <c r="C30" s="3" t="s">
        <v>21</v>
      </c>
      <c r="D30" s="49">
        <v>2971.3</v>
      </c>
      <c r="E30" s="49">
        <v>2983.6</v>
      </c>
      <c r="F30" s="49">
        <f t="shared" ref="F30:F36" si="0">(E30-D30)/E30*100</f>
        <v>0.41225365330472341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ht="37.5" x14ac:dyDescent="0.2">
      <c r="A31" s="22">
        <v>15</v>
      </c>
      <c r="B31" s="27" t="s">
        <v>73</v>
      </c>
      <c r="C31" s="3" t="s">
        <v>71</v>
      </c>
      <c r="D31" s="49">
        <v>79.400000000000006</v>
      </c>
      <c r="E31" s="49">
        <v>79</v>
      </c>
      <c r="F31" s="49">
        <f>ABS(E31-D31)</f>
        <v>0.40000000000000568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ht="18.75" x14ac:dyDescent="0.2">
      <c r="A32" s="22">
        <v>16</v>
      </c>
      <c r="B32" s="28" t="s">
        <v>23</v>
      </c>
      <c r="C32" s="3" t="s">
        <v>21</v>
      </c>
      <c r="D32" s="49">
        <v>2753.7</v>
      </c>
      <c r="E32" s="49">
        <v>2758.6</v>
      </c>
      <c r="F32" s="49">
        <f>(ABS(E32-D32)/E32)*100</f>
        <v>0.1776263321974948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37.5" x14ac:dyDescent="0.2">
      <c r="A33" s="22">
        <v>17</v>
      </c>
      <c r="B33" s="27" t="s">
        <v>74</v>
      </c>
      <c r="C33" s="3" t="s">
        <v>71</v>
      </c>
      <c r="D33" s="49">
        <v>96.5</v>
      </c>
      <c r="E33" s="49">
        <v>99.7</v>
      </c>
      <c r="F33" s="49">
        <f>ABS(E33-D33)</f>
        <v>3.2000000000000028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ht="37.5" x14ac:dyDescent="0.2">
      <c r="A34" s="22"/>
      <c r="B34" s="39" t="s">
        <v>60</v>
      </c>
      <c r="C34" s="3"/>
      <c r="D34" s="32"/>
      <c r="E34" s="32"/>
      <c r="F34" s="49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ht="18.75" x14ac:dyDescent="0.2">
      <c r="A35" s="22">
        <v>18</v>
      </c>
      <c r="B35" s="28" t="s">
        <v>47</v>
      </c>
      <c r="C35" s="3" t="s">
        <v>52</v>
      </c>
      <c r="D35" s="48">
        <v>210.7</v>
      </c>
      <c r="E35" s="48">
        <v>210.7</v>
      </c>
      <c r="F35" s="49">
        <f t="shared" si="0"/>
        <v>0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ht="18.75" x14ac:dyDescent="0.2">
      <c r="A36" s="22">
        <v>19</v>
      </c>
      <c r="B36" s="28" t="s">
        <v>46</v>
      </c>
      <c r="C36" s="3" t="s">
        <v>52</v>
      </c>
      <c r="D36" s="48">
        <v>0.1</v>
      </c>
      <c r="E36" s="48">
        <v>0.1</v>
      </c>
      <c r="F36" s="49">
        <f t="shared" si="0"/>
        <v>0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ht="18.75" x14ac:dyDescent="0.2">
      <c r="A37" s="22">
        <v>20</v>
      </c>
      <c r="B37" s="28" t="s">
        <v>48</v>
      </c>
      <c r="C37" s="3" t="s">
        <v>52</v>
      </c>
      <c r="D37" s="32">
        <v>4.13</v>
      </c>
      <c r="E37" s="48">
        <v>4.3</v>
      </c>
      <c r="F37" s="49">
        <f>(ABS(E37-D37)/E37)*100</f>
        <v>3.9534883720930218</v>
      </c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ht="18.75" x14ac:dyDescent="0.2">
      <c r="A38" s="22">
        <v>21</v>
      </c>
      <c r="B38" s="28" t="s">
        <v>49</v>
      </c>
      <c r="C38" s="3" t="s">
        <v>52</v>
      </c>
      <c r="D38" s="48">
        <v>15.8</v>
      </c>
      <c r="E38" s="32">
        <v>15.86</v>
      </c>
      <c r="F38" s="49">
        <f t="shared" ref="F38:F39" si="1">(E38-D38)/E38*100</f>
        <v>0.37831021437578005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ht="18.75" x14ac:dyDescent="0.2">
      <c r="A39" s="22">
        <v>22</v>
      </c>
      <c r="B39" s="28" t="s">
        <v>50</v>
      </c>
      <c r="C39" s="3" t="s">
        <v>52</v>
      </c>
      <c r="D39" s="32">
        <v>28.17</v>
      </c>
      <c r="E39" s="32">
        <v>29.84</v>
      </c>
      <c r="F39" s="49">
        <f t="shared" si="1"/>
        <v>5.5965147453083048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ht="18.75" x14ac:dyDescent="0.2">
      <c r="A40" s="22">
        <v>23</v>
      </c>
      <c r="B40" s="28" t="s">
        <v>51</v>
      </c>
      <c r="C40" s="3" t="s">
        <v>53</v>
      </c>
      <c r="D40" s="48">
        <v>15.8</v>
      </c>
      <c r="E40" s="48">
        <v>14.1</v>
      </c>
      <c r="F40" s="49">
        <f>(ABS(E40-D40)/E40)*100</f>
        <v>12.05673758865249</v>
      </c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s="26" customFormat="1" ht="19.5" customHeight="1" x14ac:dyDescent="0.2">
      <c r="A41" s="85" t="s">
        <v>44</v>
      </c>
      <c r="B41" s="86"/>
      <c r="C41" s="86"/>
      <c r="D41" s="86"/>
      <c r="E41" s="87"/>
      <c r="F41" s="15">
        <f>(F28+F29+F30+F31+F32+F33+F35+F36+F37+F38+F39+F40)/12</f>
        <v>2.2812056390704161</v>
      </c>
    </row>
    <row r="42" spans="1:19" s="26" customFormat="1" ht="18.75" customHeight="1" x14ac:dyDescent="0.2">
      <c r="A42" s="88" t="s">
        <v>45</v>
      </c>
      <c r="B42" s="89"/>
      <c r="C42" s="89"/>
      <c r="D42" s="89"/>
      <c r="E42" s="90"/>
      <c r="F42" s="37">
        <f>100-F41</f>
        <v>97.718794360929579</v>
      </c>
    </row>
    <row r="43" spans="1:19" s="26" customFormat="1" ht="18.75" customHeight="1" x14ac:dyDescent="0.2">
      <c r="A43" s="40"/>
      <c r="B43" s="43" t="s">
        <v>61</v>
      </c>
      <c r="C43" s="41"/>
      <c r="D43" s="41"/>
      <c r="E43" s="41"/>
      <c r="F43" s="42"/>
    </row>
    <row r="44" spans="1:19" s="26" customFormat="1" ht="51" customHeight="1" x14ac:dyDescent="0.2">
      <c r="A44" s="44">
        <v>24</v>
      </c>
      <c r="B44" s="74" t="s">
        <v>109</v>
      </c>
      <c r="C44" s="3" t="s">
        <v>62</v>
      </c>
      <c r="D44" s="34">
        <v>46.8</v>
      </c>
      <c r="E44" s="34">
        <v>29.33</v>
      </c>
      <c r="F44" s="77">
        <f>(ABS(E44-D44)/E44)*100</f>
        <v>59.563586771223996</v>
      </c>
    </row>
    <row r="45" spans="1:19" s="26" customFormat="1" ht="46.5" customHeight="1" x14ac:dyDescent="0.2">
      <c r="A45" s="53">
        <v>25</v>
      </c>
      <c r="B45" s="54" t="s">
        <v>80</v>
      </c>
      <c r="C45" s="55" t="s">
        <v>81</v>
      </c>
      <c r="D45" s="56">
        <v>94.5</v>
      </c>
      <c r="E45" s="56">
        <v>59.2</v>
      </c>
      <c r="F45" s="77">
        <f>ABS(E45-D45)</f>
        <v>35.299999999999997</v>
      </c>
    </row>
    <row r="46" spans="1:19" s="26" customFormat="1" ht="32.25" customHeight="1" x14ac:dyDescent="0.2">
      <c r="A46" s="53">
        <v>26</v>
      </c>
      <c r="B46" s="54" t="s">
        <v>29</v>
      </c>
      <c r="C46" s="55" t="s">
        <v>54</v>
      </c>
      <c r="D46" s="56">
        <v>3.1</v>
      </c>
      <c r="E46" s="56">
        <v>4.5</v>
      </c>
      <c r="F46" s="77">
        <f>(ABS(E46-D46)/E46)*100</f>
        <v>31.111111111111111</v>
      </c>
    </row>
    <row r="47" spans="1:19" s="26" customFormat="1" ht="24" customHeight="1" x14ac:dyDescent="0.2">
      <c r="A47" s="85" t="s">
        <v>44</v>
      </c>
      <c r="B47" s="86"/>
      <c r="C47" s="86"/>
      <c r="D47" s="86"/>
      <c r="E47" s="87"/>
      <c r="F47" s="52">
        <f>SUM(F44:F46)/3</f>
        <v>41.991565960778367</v>
      </c>
    </row>
    <row r="48" spans="1:19" s="26" customFormat="1" ht="32.25" customHeight="1" thickBot="1" x14ac:dyDescent="0.25">
      <c r="A48" s="88" t="s">
        <v>45</v>
      </c>
      <c r="B48" s="89"/>
      <c r="C48" s="89"/>
      <c r="D48" s="89"/>
      <c r="E48" s="90"/>
      <c r="F48" s="61">
        <f>100-F47</f>
        <v>58.008434039221633</v>
      </c>
    </row>
    <row r="49" spans="1:19" s="21" customFormat="1" ht="18.75" customHeight="1" x14ac:dyDescent="0.2">
      <c r="A49" s="57"/>
      <c r="B49" s="58" t="s">
        <v>63</v>
      </c>
      <c r="C49" s="59"/>
      <c r="D49" s="51"/>
      <c r="E49" s="51"/>
      <c r="F49" s="60"/>
    </row>
    <row r="50" spans="1:19" ht="18.75" customHeight="1" x14ac:dyDescent="0.2">
      <c r="A50" s="22">
        <v>27</v>
      </c>
      <c r="B50" s="25" t="s">
        <v>26</v>
      </c>
      <c r="C50" s="3" t="s">
        <v>16</v>
      </c>
      <c r="D50" s="48">
        <v>592.6</v>
      </c>
      <c r="E50" s="79">
        <v>624.5</v>
      </c>
      <c r="F50" s="77">
        <f>(E50-D50)/E50*100</f>
        <v>5.1080864691753369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19" ht="33" customHeight="1" x14ac:dyDescent="0.2">
      <c r="A51" s="22">
        <v>28</v>
      </c>
      <c r="B51" s="25" t="s">
        <v>88</v>
      </c>
      <c r="C51" s="55" t="s">
        <v>81</v>
      </c>
      <c r="D51" s="48">
        <v>96.5</v>
      </c>
      <c r="E51" s="79">
        <v>101.7</v>
      </c>
      <c r="F51" s="77">
        <f>E51-D51</f>
        <v>5.2000000000000028</v>
      </c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</row>
    <row r="52" spans="1:19" ht="18.75" customHeight="1" x14ac:dyDescent="0.2">
      <c r="A52" s="22">
        <v>29</v>
      </c>
      <c r="B52" s="25" t="s">
        <v>27</v>
      </c>
      <c r="C52" s="3" t="s">
        <v>16</v>
      </c>
      <c r="D52" s="50">
        <v>967.5</v>
      </c>
      <c r="E52" s="32">
        <v>1023.23</v>
      </c>
      <c r="F52" s="77">
        <f t="shared" ref="F52" si="2">(E52-D52)/E52*100</f>
        <v>5.446478308884612</v>
      </c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spans="1:19" ht="18.75" customHeight="1" x14ac:dyDescent="0.2">
      <c r="A53" s="65">
        <v>30</v>
      </c>
      <c r="B53" s="64" t="s">
        <v>89</v>
      </c>
      <c r="C53" s="55" t="s">
        <v>81</v>
      </c>
      <c r="D53" s="66">
        <v>92.2</v>
      </c>
      <c r="E53" s="48">
        <v>97.5</v>
      </c>
      <c r="F53" s="77">
        <f>E53-D53</f>
        <v>5.2999999999999972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</row>
    <row r="54" spans="1:19" s="26" customFormat="1" ht="19.5" customHeight="1" x14ac:dyDescent="0.2">
      <c r="A54" s="85" t="s">
        <v>44</v>
      </c>
      <c r="B54" s="86"/>
      <c r="C54" s="86"/>
      <c r="D54" s="86"/>
      <c r="E54" s="87"/>
      <c r="F54" s="15">
        <f>(F50+F51+F52+F53)/4</f>
        <v>5.263641194514987</v>
      </c>
    </row>
    <row r="55" spans="1:19" s="26" customFormat="1" ht="18.75" customHeight="1" x14ac:dyDescent="0.2">
      <c r="A55" s="88" t="s">
        <v>45</v>
      </c>
      <c r="B55" s="89"/>
      <c r="C55" s="89"/>
      <c r="D55" s="89"/>
      <c r="E55" s="90"/>
      <c r="F55" s="37">
        <f>100-F54</f>
        <v>94.736358805485011</v>
      </c>
    </row>
    <row r="56" spans="1:19" ht="55.5" customHeight="1" x14ac:dyDescent="0.2">
      <c r="A56" s="67"/>
      <c r="B56" s="68" t="s">
        <v>90</v>
      </c>
      <c r="C56" s="70"/>
      <c r="D56" s="67"/>
      <c r="E56" s="67"/>
      <c r="F56" s="4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</row>
    <row r="57" spans="1:19" ht="37.5" x14ac:dyDescent="0.3">
      <c r="A57" s="65">
        <v>31</v>
      </c>
      <c r="B57" s="69" t="s">
        <v>91</v>
      </c>
      <c r="C57" s="70" t="s">
        <v>93</v>
      </c>
      <c r="D57" s="76">
        <v>82</v>
      </c>
      <c r="E57" s="76">
        <v>88</v>
      </c>
      <c r="F57" s="48">
        <f>(ABS(E57-D57)/E57)*100</f>
        <v>6.8181818181818175</v>
      </c>
    </row>
    <row r="58" spans="1:19" ht="56.25" x14ac:dyDescent="0.3">
      <c r="A58" s="65">
        <v>32</v>
      </c>
      <c r="B58" s="69" t="s">
        <v>92</v>
      </c>
      <c r="C58" s="71" t="s">
        <v>94</v>
      </c>
      <c r="D58" s="76">
        <v>1.1000000000000001</v>
      </c>
      <c r="E58" s="84">
        <v>1.1000000000000001</v>
      </c>
      <c r="F58" s="48">
        <f>(ABS(E58-D58)/E58)*100</f>
        <v>0</v>
      </c>
    </row>
    <row r="59" spans="1:19" ht="18.75" x14ac:dyDescent="0.2">
      <c r="A59" s="85" t="s">
        <v>44</v>
      </c>
      <c r="B59" s="86"/>
      <c r="C59" s="86"/>
      <c r="D59" s="86"/>
      <c r="E59" s="87"/>
      <c r="F59" s="15">
        <f>(F57+F58)/2</f>
        <v>3.4090909090909087</v>
      </c>
    </row>
    <row r="60" spans="1:19" ht="18.75" x14ac:dyDescent="0.2">
      <c r="A60" s="88" t="s">
        <v>45</v>
      </c>
      <c r="B60" s="89"/>
      <c r="C60" s="89"/>
      <c r="D60" s="89"/>
      <c r="E60" s="90"/>
      <c r="F60" s="37">
        <f>100-F59</f>
        <v>96.590909090909093</v>
      </c>
    </row>
    <row r="61" spans="1:19" s="21" customFormat="1" ht="18.75" x14ac:dyDescent="0.2">
      <c r="A61" s="22"/>
      <c r="B61" s="23" t="s">
        <v>95</v>
      </c>
      <c r="C61" s="3"/>
      <c r="D61" s="17"/>
      <c r="E61" s="17"/>
      <c r="F61" s="16"/>
    </row>
    <row r="62" spans="1:19" ht="18.75" x14ac:dyDescent="0.2">
      <c r="A62" s="22">
        <v>33</v>
      </c>
      <c r="B62" s="24" t="s">
        <v>96</v>
      </c>
      <c r="C62" s="3" t="s">
        <v>16</v>
      </c>
      <c r="D62" s="48">
        <v>2077.4</v>
      </c>
      <c r="E62" s="48">
        <v>2170.9</v>
      </c>
      <c r="F62" s="48">
        <f>(E62-D62)/E62*100</f>
        <v>4.3069694596711043</v>
      </c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</row>
    <row r="63" spans="1:19" ht="37.5" x14ac:dyDescent="0.2">
      <c r="A63" s="22">
        <v>34</v>
      </c>
      <c r="B63" s="24" t="s">
        <v>97</v>
      </c>
      <c r="C63" s="3" t="s">
        <v>99</v>
      </c>
      <c r="D63" s="48">
        <v>94</v>
      </c>
      <c r="E63" s="48">
        <v>98.3</v>
      </c>
      <c r="F63" s="48">
        <f>E63-D63</f>
        <v>4.2999999999999972</v>
      </c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</row>
    <row r="64" spans="1:19" ht="75" x14ac:dyDescent="0.2">
      <c r="A64" s="22">
        <v>35</v>
      </c>
      <c r="B64" s="24" t="s">
        <v>76</v>
      </c>
      <c r="C64" s="3" t="s">
        <v>16</v>
      </c>
      <c r="D64" s="48">
        <v>684.4</v>
      </c>
      <c r="E64" s="48">
        <v>1126.5999999999999</v>
      </c>
      <c r="F64" s="48">
        <f t="shared" ref="F64" si="3">(E64-D64)/E64*100</f>
        <v>39.250843245162429</v>
      </c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</row>
    <row r="65" spans="1:19" ht="37.5" x14ac:dyDescent="0.2">
      <c r="A65" s="22">
        <v>36</v>
      </c>
      <c r="B65" s="24" t="s">
        <v>98</v>
      </c>
      <c r="C65" s="3" t="s">
        <v>99</v>
      </c>
      <c r="D65" s="48">
        <v>94.4</v>
      </c>
      <c r="E65" s="48">
        <v>155.4</v>
      </c>
      <c r="F65" s="48">
        <f>E65-D65</f>
        <v>61</v>
      </c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</row>
    <row r="66" spans="1:19" s="26" customFormat="1" ht="19.5" customHeight="1" x14ac:dyDescent="0.2">
      <c r="A66" s="85" t="s">
        <v>44</v>
      </c>
      <c r="B66" s="86"/>
      <c r="C66" s="86"/>
      <c r="D66" s="86"/>
      <c r="E66" s="87"/>
      <c r="F66" s="15">
        <f>(F62+F63+F64+F65)/4</f>
        <v>27.214453176208384</v>
      </c>
    </row>
    <row r="67" spans="1:19" s="26" customFormat="1" ht="18.75" customHeight="1" x14ac:dyDescent="0.2">
      <c r="A67" s="88" t="s">
        <v>45</v>
      </c>
      <c r="B67" s="89"/>
      <c r="C67" s="89"/>
      <c r="D67" s="89"/>
      <c r="E67" s="90"/>
      <c r="F67" s="37">
        <f>100-F66</f>
        <v>72.78554682379162</v>
      </c>
    </row>
    <row r="68" spans="1:19" s="73" customFormat="1" ht="18.75" customHeight="1" x14ac:dyDescent="0.2">
      <c r="A68" s="45"/>
      <c r="B68" s="46" t="s">
        <v>106</v>
      </c>
      <c r="C68" s="45"/>
      <c r="D68" s="45"/>
      <c r="E68" s="45"/>
      <c r="F68" s="32"/>
    </row>
    <row r="69" spans="1:19" s="73" customFormat="1" ht="18.75" customHeight="1" x14ac:dyDescent="0.2">
      <c r="A69" s="45">
        <v>37</v>
      </c>
      <c r="B69" s="63" t="s">
        <v>107</v>
      </c>
      <c r="C69" s="45" t="s">
        <v>108</v>
      </c>
      <c r="D69" s="45">
        <v>1637.87</v>
      </c>
      <c r="E69" s="45">
        <v>1652.76</v>
      </c>
      <c r="F69" s="32">
        <f>(E69-D69)/E69*100</f>
        <v>0.90091725356374197</v>
      </c>
    </row>
    <row r="70" spans="1:19" s="73" customFormat="1" ht="18.75" customHeight="1" x14ac:dyDescent="0.2">
      <c r="A70" s="85" t="s">
        <v>44</v>
      </c>
      <c r="B70" s="86"/>
      <c r="C70" s="86"/>
      <c r="D70" s="86"/>
      <c r="E70" s="87"/>
      <c r="F70" s="15">
        <f>(F69)/1</f>
        <v>0.90091725356374197</v>
      </c>
    </row>
    <row r="71" spans="1:19" s="73" customFormat="1" ht="18.75" customHeight="1" x14ac:dyDescent="0.2">
      <c r="A71" s="88" t="s">
        <v>45</v>
      </c>
      <c r="B71" s="89"/>
      <c r="C71" s="89"/>
      <c r="D71" s="89"/>
      <c r="E71" s="90"/>
      <c r="F71" s="37">
        <f>100-F70</f>
        <v>99.099082746436252</v>
      </c>
    </row>
    <row r="72" spans="1:19" s="21" customFormat="1" ht="18.75" x14ac:dyDescent="0.2">
      <c r="A72" s="22"/>
      <c r="B72" s="23" t="s">
        <v>65</v>
      </c>
      <c r="C72" s="3"/>
      <c r="D72" s="32"/>
      <c r="E72" s="29"/>
      <c r="F72" s="32"/>
    </row>
    <row r="73" spans="1:19" ht="18.75" x14ac:dyDescent="0.2">
      <c r="A73" s="22">
        <v>38</v>
      </c>
      <c r="B73" s="24" t="s">
        <v>55</v>
      </c>
      <c r="C73" s="3" t="s">
        <v>4</v>
      </c>
      <c r="D73" s="32">
        <v>9.35</v>
      </c>
      <c r="E73" s="32">
        <v>9.5</v>
      </c>
      <c r="F73" s="32">
        <f>(ABS(E73-D73)/E73)*100</f>
        <v>1.5789473684210564</v>
      </c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</row>
    <row r="74" spans="1:19" ht="18.75" x14ac:dyDescent="0.2">
      <c r="A74" s="22">
        <v>39</v>
      </c>
      <c r="B74" s="24" t="s">
        <v>104</v>
      </c>
      <c r="C74" s="3" t="s">
        <v>4</v>
      </c>
      <c r="D74" s="32">
        <v>19.41</v>
      </c>
      <c r="E74" s="32">
        <v>19.420000000000002</v>
      </c>
      <c r="F74" s="32">
        <f>(ABS(E74-D74)/E74)*100</f>
        <v>5.1493305870244914E-2</v>
      </c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</row>
    <row r="75" spans="1:19" ht="18.75" x14ac:dyDescent="0.2">
      <c r="A75" s="22">
        <v>40</v>
      </c>
      <c r="B75" s="24" t="s">
        <v>11</v>
      </c>
      <c r="C75" s="3" t="s">
        <v>4</v>
      </c>
      <c r="D75" s="32">
        <v>9.2200000000000006</v>
      </c>
      <c r="E75" s="32">
        <v>9.17</v>
      </c>
      <c r="F75" s="32">
        <f>(ABS(E75-D75)/E75)*100</f>
        <v>0.54525627044711789</v>
      </c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</row>
    <row r="76" spans="1:19" ht="37.5" x14ac:dyDescent="0.2">
      <c r="A76" s="22">
        <v>41</v>
      </c>
      <c r="B76" s="47" t="s">
        <v>64</v>
      </c>
      <c r="C76" s="3" t="s">
        <v>12</v>
      </c>
      <c r="D76" s="48">
        <v>39221.1</v>
      </c>
      <c r="E76" s="32">
        <v>39368.699999999997</v>
      </c>
      <c r="F76" s="32">
        <f t="shared" ref="F76" si="4">(E76-D76)/E76*100</f>
        <v>0.37491712959787482</v>
      </c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</row>
    <row r="77" spans="1:19" ht="37.5" x14ac:dyDescent="0.2">
      <c r="A77" s="22">
        <v>42</v>
      </c>
      <c r="B77" s="47" t="s">
        <v>103</v>
      </c>
      <c r="C77" s="3" t="s">
        <v>101</v>
      </c>
      <c r="D77" s="48">
        <v>112</v>
      </c>
      <c r="E77" s="48">
        <v>112.4</v>
      </c>
      <c r="F77" s="32">
        <f>E77-D77</f>
        <v>0.40000000000000568</v>
      </c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</row>
    <row r="78" spans="1:19" ht="37.5" x14ac:dyDescent="0.2">
      <c r="A78" s="22">
        <v>43</v>
      </c>
      <c r="B78" s="24" t="s">
        <v>13</v>
      </c>
      <c r="C78" s="3" t="s">
        <v>14</v>
      </c>
      <c r="D78" s="48">
        <v>0.6</v>
      </c>
      <c r="E78" s="48">
        <v>0.7</v>
      </c>
      <c r="F78" s="32">
        <f>ABS(E78-D78)</f>
        <v>9.9999999999999978E-2</v>
      </c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</row>
    <row r="79" spans="1:19" ht="56.25" x14ac:dyDescent="0.2">
      <c r="A79" s="22">
        <v>44</v>
      </c>
      <c r="B79" s="24" t="s">
        <v>102</v>
      </c>
      <c r="C79" s="3" t="s">
        <v>4</v>
      </c>
      <c r="D79" s="32">
        <v>0.12</v>
      </c>
      <c r="E79" s="32">
        <v>0.14000000000000001</v>
      </c>
      <c r="F79" s="32">
        <f>(ABS(E79-D79)/E79)*100</f>
        <v>14.285714285714295</v>
      </c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</row>
    <row r="80" spans="1:19" ht="18.75" x14ac:dyDescent="0.2">
      <c r="A80" s="22">
        <v>45</v>
      </c>
      <c r="B80" s="24" t="s">
        <v>15</v>
      </c>
      <c r="C80" s="3" t="s">
        <v>16</v>
      </c>
      <c r="D80" s="32">
        <v>1535.27</v>
      </c>
      <c r="E80" s="32">
        <v>1533.4</v>
      </c>
      <c r="F80" s="32">
        <f>ABS((E80-D80)/E80)*100</f>
        <v>0.12195121951218799</v>
      </c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</row>
    <row r="81" spans="1:19" ht="18.75" x14ac:dyDescent="0.2">
      <c r="A81" s="22">
        <v>46</v>
      </c>
      <c r="B81" s="33" t="s">
        <v>100</v>
      </c>
      <c r="C81" s="3" t="s">
        <v>101</v>
      </c>
      <c r="D81" s="77">
        <v>110</v>
      </c>
      <c r="E81" s="77">
        <v>109.9</v>
      </c>
      <c r="F81" s="32">
        <f>ABS(E81-D81)</f>
        <v>9.9999999999994316E-2</v>
      </c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</row>
    <row r="82" spans="1:19" s="26" customFormat="1" ht="19.5" customHeight="1" x14ac:dyDescent="0.2">
      <c r="A82" s="101" t="s">
        <v>44</v>
      </c>
      <c r="B82" s="102"/>
      <c r="C82" s="102"/>
      <c r="D82" s="102"/>
      <c r="E82" s="103"/>
      <c r="F82" s="15">
        <f>(F73+F74+F75+F76+F77+F78+F79+F80+F81)/9</f>
        <v>1.9509199532847528</v>
      </c>
    </row>
    <row r="83" spans="1:19" s="26" customFormat="1" ht="18.75" customHeight="1" x14ac:dyDescent="0.2">
      <c r="A83" s="88" t="s">
        <v>45</v>
      </c>
      <c r="B83" s="89"/>
      <c r="C83" s="89"/>
      <c r="D83" s="89"/>
      <c r="E83" s="90"/>
      <c r="F83" s="37">
        <f>100-F82</f>
        <v>98.049080046715247</v>
      </c>
    </row>
    <row r="84" spans="1:19" s="73" customFormat="1" ht="18.75" customHeight="1" x14ac:dyDescent="0.2">
      <c r="A84" s="45"/>
      <c r="B84" s="46" t="s">
        <v>111</v>
      </c>
      <c r="C84" s="45"/>
      <c r="D84" s="45"/>
      <c r="E84" s="45"/>
      <c r="F84" s="32"/>
    </row>
    <row r="85" spans="1:19" s="73" customFormat="1" ht="37.5" customHeight="1" x14ac:dyDescent="0.2">
      <c r="A85" s="45">
        <v>47</v>
      </c>
      <c r="B85" s="63" t="s">
        <v>112</v>
      </c>
      <c r="C85" s="45" t="s">
        <v>101</v>
      </c>
      <c r="D85" s="45">
        <v>100</v>
      </c>
      <c r="E85" s="34">
        <v>79</v>
      </c>
      <c r="F85" s="32">
        <f>ABS(E85-D85)</f>
        <v>21</v>
      </c>
    </row>
    <row r="86" spans="1:19" s="73" customFormat="1" ht="17.25" customHeight="1" x14ac:dyDescent="0.2">
      <c r="A86" s="85" t="s">
        <v>44</v>
      </c>
      <c r="B86" s="86"/>
      <c r="C86" s="86"/>
      <c r="D86" s="86"/>
      <c r="E86" s="87"/>
      <c r="F86" s="15">
        <f>(F85)/1</f>
        <v>21</v>
      </c>
    </row>
    <row r="87" spans="1:19" s="73" customFormat="1" ht="18.75" customHeight="1" x14ac:dyDescent="0.2">
      <c r="A87" s="88" t="s">
        <v>45</v>
      </c>
      <c r="B87" s="89"/>
      <c r="C87" s="89"/>
      <c r="D87" s="89"/>
      <c r="E87" s="90"/>
      <c r="F87" s="37">
        <f>100-F86</f>
        <v>79</v>
      </c>
    </row>
    <row r="88" spans="1:19" s="21" customFormat="1" ht="18.75" x14ac:dyDescent="0.2">
      <c r="A88" s="22"/>
      <c r="B88" s="23" t="s">
        <v>110</v>
      </c>
      <c r="C88" s="3"/>
      <c r="D88" s="17"/>
      <c r="E88" s="17"/>
      <c r="F88" s="16"/>
    </row>
    <row r="89" spans="1:19" ht="37.5" x14ac:dyDescent="0.2">
      <c r="A89" s="22">
        <v>48</v>
      </c>
      <c r="B89" s="28" t="s">
        <v>105</v>
      </c>
      <c r="C89" s="3" t="s">
        <v>68</v>
      </c>
      <c r="D89" s="45">
        <v>1686</v>
      </c>
      <c r="E89" s="45">
        <v>1693</v>
      </c>
      <c r="F89" s="78">
        <f>(E89-D89)/E89*100</f>
        <v>0.4134672179562906</v>
      </c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</row>
    <row r="90" spans="1:19" ht="18.75" x14ac:dyDescent="0.2">
      <c r="A90" s="22">
        <v>49</v>
      </c>
      <c r="B90" s="33" t="s">
        <v>32</v>
      </c>
      <c r="C90" s="34" t="s">
        <v>34</v>
      </c>
      <c r="D90" s="45">
        <v>75.099999999999994</v>
      </c>
      <c r="E90" s="45">
        <v>75.3</v>
      </c>
      <c r="F90" s="78">
        <f t="shared" ref="F90" si="5">(E90-D90)/E90*100</f>
        <v>0.2656042496679985</v>
      </c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</row>
    <row r="91" spans="1:19" ht="18.75" x14ac:dyDescent="0.2">
      <c r="A91" s="22">
        <v>50</v>
      </c>
      <c r="B91" s="28" t="s">
        <v>66</v>
      </c>
      <c r="C91" s="3" t="s">
        <v>56</v>
      </c>
      <c r="D91" s="45">
        <v>45.8</v>
      </c>
      <c r="E91" s="45">
        <v>45.5</v>
      </c>
      <c r="F91" s="78">
        <f>ABS(E91-D91)/E91*100</f>
        <v>0.65934065934065311</v>
      </c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</row>
    <row r="92" spans="1:19" ht="18.75" x14ac:dyDescent="0.2">
      <c r="A92" s="22">
        <v>51</v>
      </c>
      <c r="B92" s="33" t="s">
        <v>69</v>
      </c>
      <c r="C92" s="3" t="s">
        <v>56</v>
      </c>
      <c r="D92" s="45">
        <v>48.6</v>
      </c>
      <c r="E92" s="45">
        <v>48.5</v>
      </c>
      <c r="F92" s="78">
        <f>ABS(E92-D92)/E92*100</f>
        <v>0.20618556701031218</v>
      </c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</row>
    <row r="93" spans="1:19" ht="44.25" customHeight="1" x14ac:dyDescent="0.2">
      <c r="A93" s="22">
        <v>52</v>
      </c>
      <c r="B93" s="33" t="s">
        <v>67</v>
      </c>
      <c r="C93" s="3" t="s">
        <v>31</v>
      </c>
      <c r="D93" s="83">
        <v>943</v>
      </c>
      <c r="E93" s="83">
        <v>895</v>
      </c>
      <c r="F93" s="78">
        <f>ABS(E93-D93)/E93*100</f>
        <v>5.3631284916201114</v>
      </c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</row>
    <row r="94" spans="1:19" s="26" customFormat="1" ht="19.5" customHeight="1" x14ac:dyDescent="0.2">
      <c r="A94" s="85" t="s">
        <v>44</v>
      </c>
      <c r="B94" s="86"/>
      <c r="C94" s="86"/>
      <c r="D94" s="86"/>
      <c r="E94" s="87"/>
      <c r="F94" s="15">
        <f>(F93+F90+F91+F92+F89)/5</f>
        <v>1.3815452371190733</v>
      </c>
    </row>
    <row r="95" spans="1:19" s="26" customFormat="1" ht="18.75" customHeight="1" x14ac:dyDescent="0.2">
      <c r="A95" s="88" t="s">
        <v>45</v>
      </c>
      <c r="B95" s="89"/>
      <c r="C95" s="89"/>
      <c r="D95" s="89"/>
      <c r="E95" s="90"/>
      <c r="F95" s="37">
        <f>100-F94</f>
        <v>98.61845476288093</v>
      </c>
      <c r="K95" s="36"/>
    </row>
    <row r="96" spans="1:19" s="21" customFormat="1" ht="18.75" x14ac:dyDescent="0.2">
      <c r="A96" s="3"/>
      <c r="B96" s="3"/>
      <c r="C96" s="3"/>
      <c r="D96" s="4"/>
      <c r="E96" s="4"/>
      <c r="F96" s="4"/>
    </row>
    <row r="97" spans="1:19" ht="51" customHeight="1" x14ac:dyDescent="0.2">
      <c r="A97" s="98" t="s">
        <v>113</v>
      </c>
      <c r="B97" s="99"/>
      <c r="C97" s="99"/>
      <c r="D97" s="99"/>
      <c r="E97" s="100"/>
      <c r="F97" s="38">
        <f>100-F100</f>
        <v>11.507362362668061</v>
      </c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</row>
    <row r="98" spans="1:19" ht="51" customHeight="1" x14ac:dyDescent="0.2">
      <c r="A98" s="21"/>
      <c r="B98" s="30"/>
      <c r="C98" s="21"/>
      <c r="D98" s="31"/>
      <c r="E98" s="31"/>
      <c r="F98" s="75">
        <f>(F17+F25+F41+F47+F54+F59+F66+F70+F82+F86+F94)/11</f>
        <v>11.507362362668044</v>
      </c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</row>
    <row r="99" spans="1:19" x14ac:dyDescent="0.2">
      <c r="A99" s="21"/>
      <c r="B99" s="30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spans="1:19" x14ac:dyDescent="0.2">
      <c r="A100" s="21"/>
      <c r="B100" s="30"/>
      <c r="C100" s="21"/>
      <c r="D100" s="21"/>
      <c r="E100" s="21"/>
      <c r="F100" s="35">
        <f>(F18+F26+F42+F55+F60+F67+F71+F83+F95+F48+F87)/11</f>
        <v>88.492637637331939</v>
      </c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19" x14ac:dyDescent="0.2">
      <c r="A101" s="21"/>
      <c r="B101" s="30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19" x14ac:dyDescent="0.2">
      <c r="A102" s="21"/>
      <c r="B102" s="30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spans="1:19" x14ac:dyDescent="0.2">
      <c r="A103" s="21"/>
      <c r="B103" s="30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spans="1:19" x14ac:dyDescent="0.2">
      <c r="A104" s="21"/>
      <c r="B104" s="30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spans="1:19" x14ac:dyDescent="0.2">
      <c r="A105" s="21"/>
      <c r="B105" s="30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19" x14ac:dyDescent="0.2">
      <c r="A106" s="21"/>
      <c r="B106" s="30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19" x14ac:dyDescent="0.2">
      <c r="A107" s="21"/>
      <c r="B107" s="30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</row>
    <row r="108" spans="1:19" x14ac:dyDescent="0.2">
      <c r="A108" s="21"/>
      <c r="B108" s="30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</row>
    <row r="109" spans="1:19" x14ac:dyDescent="0.2">
      <c r="A109" s="21"/>
      <c r="B109" s="30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</row>
    <row r="110" spans="1:19" x14ac:dyDescent="0.2">
      <c r="A110" s="21"/>
      <c r="B110" s="30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</row>
    <row r="111" spans="1:19" x14ac:dyDescent="0.2">
      <c r="A111" s="21"/>
      <c r="B111" s="30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</row>
    <row r="112" spans="1:19" x14ac:dyDescent="0.2">
      <c r="A112" s="21"/>
      <c r="B112" s="30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</row>
    <row r="113" spans="1:19" x14ac:dyDescent="0.2">
      <c r="A113" s="21"/>
      <c r="B113" s="30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</row>
    <row r="114" spans="1:19" x14ac:dyDescent="0.2">
      <c r="A114" s="21"/>
      <c r="B114" s="30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</row>
    <row r="115" spans="1:19" x14ac:dyDescent="0.2">
      <c r="A115" s="21"/>
      <c r="B115" s="30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</row>
    <row r="116" spans="1:19" x14ac:dyDescent="0.2">
      <c r="A116" s="21"/>
      <c r="B116" s="30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</row>
    <row r="117" spans="1:19" x14ac:dyDescent="0.2">
      <c r="A117" s="21"/>
      <c r="B117" s="30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</row>
    <row r="118" spans="1:19" x14ac:dyDescent="0.2">
      <c r="A118" s="21"/>
      <c r="B118" s="30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</row>
    <row r="119" spans="1:19" x14ac:dyDescent="0.2">
      <c r="A119" s="21"/>
      <c r="B119" s="30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</row>
    <row r="120" spans="1:19" x14ac:dyDescent="0.2">
      <c r="A120" s="21"/>
      <c r="B120" s="30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1:19" x14ac:dyDescent="0.2">
      <c r="A121" s="21"/>
      <c r="B121" s="30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</row>
    <row r="122" spans="1:19" x14ac:dyDescent="0.2">
      <c r="A122" s="21"/>
      <c r="B122" s="30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</row>
    <row r="123" spans="1:19" x14ac:dyDescent="0.2">
      <c r="A123" s="21"/>
      <c r="B123" s="30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</row>
    <row r="124" spans="1:19" x14ac:dyDescent="0.2">
      <c r="A124" s="21"/>
      <c r="B124" s="30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</row>
    <row r="125" spans="1:19" x14ac:dyDescent="0.2">
      <c r="A125" s="21"/>
      <c r="B125" s="30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</row>
    <row r="126" spans="1:19" x14ac:dyDescent="0.2">
      <c r="A126" s="21"/>
      <c r="B126" s="30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</row>
    <row r="127" spans="1:19" x14ac:dyDescent="0.2">
      <c r="A127" s="21"/>
      <c r="B127" s="30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</row>
    <row r="128" spans="1:19" x14ac:dyDescent="0.2">
      <c r="A128" s="21"/>
      <c r="B128" s="30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</row>
    <row r="129" spans="1:19" x14ac:dyDescent="0.2">
      <c r="A129" s="21"/>
      <c r="B129" s="30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</row>
    <row r="130" spans="1:19" x14ac:dyDescent="0.2">
      <c r="A130" s="21"/>
      <c r="B130" s="30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</row>
    <row r="131" spans="1:19" x14ac:dyDescent="0.2">
      <c r="A131" s="21"/>
      <c r="B131" s="30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</row>
    <row r="132" spans="1:19" x14ac:dyDescent="0.2">
      <c r="A132" s="21"/>
      <c r="B132" s="30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</row>
    <row r="133" spans="1:19" x14ac:dyDescent="0.2">
      <c r="A133" s="21"/>
      <c r="B133" s="30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</row>
    <row r="134" spans="1:19" x14ac:dyDescent="0.2">
      <c r="A134" s="21"/>
      <c r="B134" s="30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</row>
    <row r="135" spans="1:19" x14ac:dyDescent="0.2">
      <c r="A135" s="21"/>
      <c r="B135" s="30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</row>
    <row r="136" spans="1:19" x14ac:dyDescent="0.2">
      <c r="A136" s="21"/>
      <c r="B136" s="30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</row>
    <row r="137" spans="1:19" x14ac:dyDescent="0.2">
      <c r="A137" s="21"/>
      <c r="B137" s="30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</row>
    <row r="138" spans="1:19" x14ac:dyDescent="0.2">
      <c r="A138" s="21"/>
      <c r="B138" s="30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</row>
  </sheetData>
  <mergeCells count="30">
    <mergeCell ref="A97:E97"/>
    <mergeCell ref="A55:E55"/>
    <mergeCell ref="A66:E66"/>
    <mergeCell ref="A67:E67"/>
    <mergeCell ref="A82:E82"/>
    <mergeCell ref="A83:E83"/>
    <mergeCell ref="A94:E94"/>
    <mergeCell ref="A95:E95"/>
    <mergeCell ref="A59:E59"/>
    <mergeCell ref="A60:E60"/>
    <mergeCell ref="A70:E70"/>
    <mergeCell ref="A71:E71"/>
    <mergeCell ref="A86:E86"/>
    <mergeCell ref="A87:E87"/>
    <mergeCell ref="A4:F4"/>
    <mergeCell ref="B6:B8"/>
    <mergeCell ref="C6:C8"/>
    <mergeCell ref="E7:E8"/>
    <mergeCell ref="A6:A8"/>
    <mergeCell ref="F6:F8"/>
    <mergeCell ref="D7:D8"/>
    <mergeCell ref="A17:E17"/>
    <mergeCell ref="A41:E41"/>
    <mergeCell ref="A42:E42"/>
    <mergeCell ref="A54:E54"/>
    <mergeCell ref="A18:E18"/>
    <mergeCell ref="A26:E26"/>
    <mergeCell ref="A25:E25"/>
    <mergeCell ref="A47:E47"/>
    <mergeCell ref="A48:E48"/>
  </mergeCells>
  <phoneticPr fontId="3" type="noConversion"/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23:D24 D62:D65 D21 D78:D79 D52:D53 E81 E93">
      <formula1>0</formula1>
      <formula2>9.99999999999999E+132</formula2>
    </dataValidation>
  </dataValidations>
  <pageMargins left="0.39370078740157483" right="0.39370078740157483" top="0.39370078740157483" bottom="0.39370078740157483" header="0" footer="0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="60" workbookViewId="0">
      <selection activeCell="J42" sqref="J42"/>
    </sheetView>
  </sheetViews>
  <sheetFormatPr defaultRowHeight="12.75" x14ac:dyDescent="0.2"/>
  <cols>
    <col min="1" max="1" width="31.5703125" customWidth="1"/>
    <col min="2" max="2" width="12.140625" customWidth="1"/>
    <col min="3" max="3" width="13.28515625" customWidth="1"/>
    <col min="4" max="4" width="12.28515625" customWidth="1"/>
    <col min="5" max="5" width="13.140625" customWidth="1"/>
    <col min="6" max="6" width="12.7109375" customWidth="1"/>
    <col min="14" max="14" width="17.7109375" customWidth="1"/>
  </cols>
  <sheetData>
    <row r="1" spans="1:26" x14ac:dyDescent="0.2">
      <c r="N1" s="1" t="s">
        <v>1</v>
      </c>
    </row>
    <row r="2" spans="1:26" ht="87" customHeight="1" x14ac:dyDescent="0.2">
      <c r="A2" s="10"/>
      <c r="B2" s="11" t="s">
        <v>36</v>
      </c>
      <c r="C2" s="11" t="s">
        <v>37</v>
      </c>
      <c r="D2" s="11" t="s">
        <v>35</v>
      </c>
      <c r="E2" s="12" t="s">
        <v>38</v>
      </c>
      <c r="F2" s="12" t="s">
        <v>35</v>
      </c>
    </row>
    <row r="3" spans="1:26" ht="31.5" x14ac:dyDescent="0.2">
      <c r="A3" s="7" t="s">
        <v>3</v>
      </c>
      <c r="B3" s="10">
        <v>6</v>
      </c>
      <c r="C3" s="10">
        <v>4</v>
      </c>
      <c r="D3" s="13">
        <f>C3/B3*100</f>
        <v>66.666666666666657</v>
      </c>
      <c r="E3" s="10">
        <v>2</v>
      </c>
      <c r="F3" s="13">
        <f>E3/B3*100</f>
        <v>33.333333333333329</v>
      </c>
    </row>
    <row r="4" spans="1:26" ht="31.5" x14ac:dyDescent="0.2">
      <c r="A4" s="7" t="s">
        <v>18</v>
      </c>
      <c r="B4" s="10">
        <v>3</v>
      </c>
      <c r="C4" s="10">
        <v>3</v>
      </c>
      <c r="D4" s="13">
        <v>100</v>
      </c>
      <c r="E4" s="10">
        <v>0</v>
      </c>
      <c r="F4" s="10">
        <v>0</v>
      </c>
    </row>
    <row r="5" spans="1:26" ht="31.5" x14ac:dyDescent="0.2">
      <c r="A5" s="8" t="s">
        <v>39</v>
      </c>
      <c r="B5" s="10">
        <v>13</v>
      </c>
      <c r="C5" s="10">
        <v>10</v>
      </c>
      <c r="D5" s="13">
        <f t="shared" ref="D5:D14" si="0">C5/B5*100</f>
        <v>76.923076923076934</v>
      </c>
      <c r="E5" s="10">
        <v>3</v>
      </c>
      <c r="F5" s="13">
        <f>E5/B5*100</f>
        <v>23.076923076923077</v>
      </c>
    </row>
    <row r="6" spans="1:26" ht="15.75" x14ac:dyDescent="0.2">
      <c r="A6" s="9" t="s">
        <v>19</v>
      </c>
      <c r="B6" s="10">
        <v>9</v>
      </c>
      <c r="C6" s="10">
        <v>5</v>
      </c>
      <c r="D6" s="13">
        <f t="shared" si="0"/>
        <v>55.555555555555557</v>
      </c>
      <c r="E6" s="10">
        <v>4</v>
      </c>
      <c r="F6" s="13">
        <f>E6/B6*100</f>
        <v>44.444444444444443</v>
      </c>
    </row>
    <row r="7" spans="1:26" ht="15.75" x14ac:dyDescent="0.2">
      <c r="A7" s="7" t="s">
        <v>24</v>
      </c>
      <c r="B7" s="10">
        <v>4</v>
      </c>
      <c r="C7" s="10">
        <v>3</v>
      </c>
      <c r="D7" s="13">
        <f t="shared" si="0"/>
        <v>75</v>
      </c>
      <c r="E7" s="10">
        <v>1</v>
      </c>
      <c r="F7" s="13">
        <f>E7/B7*100</f>
        <v>25</v>
      </c>
    </row>
    <row r="8" spans="1:26" ht="15.75" x14ac:dyDescent="0.2">
      <c r="A8" s="7" t="s">
        <v>25</v>
      </c>
      <c r="B8" s="10">
        <v>7</v>
      </c>
      <c r="C8" s="10">
        <v>7</v>
      </c>
      <c r="D8" s="13">
        <f t="shared" si="0"/>
        <v>100</v>
      </c>
      <c r="E8" s="10"/>
      <c r="F8" s="13"/>
    </row>
    <row r="9" spans="1:26" ht="31.5" x14ac:dyDescent="0.2">
      <c r="A9" s="7" t="s">
        <v>28</v>
      </c>
      <c r="B9" s="10">
        <v>5</v>
      </c>
      <c r="C9" s="10">
        <v>1</v>
      </c>
      <c r="D9" s="13">
        <f t="shared" si="0"/>
        <v>20</v>
      </c>
      <c r="E9" s="10">
        <v>4</v>
      </c>
      <c r="F9" s="13">
        <f>E9/B9*100</f>
        <v>80</v>
      </c>
    </row>
    <row r="10" spans="1:26" ht="31.5" x14ac:dyDescent="0.2">
      <c r="A10" s="7" t="s">
        <v>17</v>
      </c>
      <c r="B10" s="10">
        <v>3</v>
      </c>
      <c r="C10" s="10">
        <v>2</v>
      </c>
      <c r="D10" s="13">
        <f t="shared" si="0"/>
        <v>66.666666666666657</v>
      </c>
      <c r="E10" s="10">
        <v>1</v>
      </c>
      <c r="F10" s="13">
        <f>E10/B10*100</f>
        <v>33.333333333333329</v>
      </c>
    </row>
    <row r="11" spans="1:26" ht="15.75" x14ac:dyDescent="0.2">
      <c r="A11" s="7" t="s">
        <v>10</v>
      </c>
      <c r="B11" s="10">
        <v>12</v>
      </c>
      <c r="C11" s="10">
        <v>12</v>
      </c>
      <c r="D11" s="13">
        <f t="shared" si="0"/>
        <v>100</v>
      </c>
      <c r="E11" s="10"/>
      <c r="F11" s="13"/>
    </row>
    <row r="12" spans="1:26" ht="31.5" x14ac:dyDescent="0.2">
      <c r="A12" s="7" t="s">
        <v>30</v>
      </c>
      <c r="B12" s="10">
        <v>8</v>
      </c>
      <c r="C12" s="10">
        <v>6</v>
      </c>
      <c r="D12" s="13">
        <f t="shared" si="0"/>
        <v>75</v>
      </c>
      <c r="E12" s="10">
        <v>2</v>
      </c>
      <c r="F12" s="13">
        <f>E12/B12*100</f>
        <v>25</v>
      </c>
    </row>
    <row r="13" spans="1:26" ht="15.75" x14ac:dyDescent="0.2">
      <c r="A13" s="7" t="s">
        <v>33</v>
      </c>
      <c r="B13" s="10">
        <v>5</v>
      </c>
      <c r="C13" s="10">
        <v>2</v>
      </c>
      <c r="D13" s="13">
        <f t="shared" si="0"/>
        <v>40</v>
      </c>
      <c r="E13" s="10">
        <v>3</v>
      </c>
      <c r="F13" s="13">
        <f>E13/B13*100</f>
        <v>60</v>
      </c>
    </row>
    <row r="14" spans="1:26" ht="15.75" x14ac:dyDescent="0.2">
      <c r="A14" s="7" t="s">
        <v>40</v>
      </c>
      <c r="B14" s="7">
        <f>SUM(B3:B13)</f>
        <v>75</v>
      </c>
      <c r="C14" s="7">
        <f>SUM(C3:C13)</f>
        <v>55</v>
      </c>
      <c r="D14" s="14">
        <f t="shared" si="0"/>
        <v>73.333333333333329</v>
      </c>
      <c r="E14" s="7">
        <f>SUM(E3:E13)</f>
        <v>20</v>
      </c>
      <c r="F14" s="14">
        <f>E14/B14*100</f>
        <v>26.666666666666668</v>
      </c>
    </row>
    <row r="15" spans="1:26" x14ac:dyDescent="0.2">
      <c r="D15" s="5"/>
      <c r="F15" s="5"/>
    </row>
    <row r="16" spans="1:26" ht="55.5" customHeight="1" x14ac:dyDescent="0.2">
      <c r="A16" s="104" t="s">
        <v>41</v>
      </c>
      <c r="B16" s="104"/>
      <c r="C16" s="104"/>
      <c r="D16" s="104"/>
      <c r="E16" s="104"/>
      <c r="F16" s="104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4:6" x14ac:dyDescent="0.2">
      <c r="D17" s="5"/>
      <c r="F17" s="5"/>
    </row>
    <row r="18" spans="4:6" x14ac:dyDescent="0.2">
      <c r="F18" s="5"/>
    </row>
    <row r="19" spans="4:6" x14ac:dyDescent="0.2">
      <c r="F19" s="5"/>
    </row>
    <row r="20" spans="4:6" x14ac:dyDescent="0.2">
      <c r="F20" s="5"/>
    </row>
    <row r="21" spans="4:6" x14ac:dyDescent="0.2">
      <c r="F21" s="5"/>
    </row>
    <row r="22" spans="4:6" x14ac:dyDescent="0.2">
      <c r="F22" s="5"/>
    </row>
    <row r="23" spans="4:6" x14ac:dyDescent="0.2">
      <c r="F23" s="5"/>
    </row>
    <row r="24" spans="4:6" x14ac:dyDescent="0.2">
      <c r="F24" s="5"/>
    </row>
    <row r="25" spans="4:6" x14ac:dyDescent="0.2">
      <c r="F25" s="5"/>
    </row>
    <row r="26" spans="4:6" x14ac:dyDescent="0.2">
      <c r="F26" s="5"/>
    </row>
    <row r="27" spans="4:6" x14ac:dyDescent="0.2">
      <c r="F27" s="5"/>
    </row>
    <row r="28" spans="4:6" x14ac:dyDescent="0.2">
      <c r="F28" s="5"/>
    </row>
    <row r="29" spans="4:6" x14ac:dyDescent="0.2">
      <c r="F29" s="5"/>
    </row>
    <row r="30" spans="4:6" x14ac:dyDescent="0.2">
      <c r="F30" s="5"/>
    </row>
  </sheetData>
  <mergeCells count="1">
    <mergeCell ref="A16:F16"/>
  </mergeCells>
  <phoneticPr fontId="3" type="noConversion"/>
  <pageMargins left="1.02" right="0.16" top="0.53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Severina</cp:lastModifiedBy>
  <cp:lastPrinted>2023-05-16T06:00:21Z</cp:lastPrinted>
  <dcterms:created xsi:type="dcterms:W3CDTF">2013-05-25T16:45:04Z</dcterms:created>
  <dcterms:modified xsi:type="dcterms:W3CDTF">2024-06-13T08:42:08Z</dcterms:modified>
</cp:coreProperties>
</file>