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ДОВЫЕ ОТЧЕТЫ ПО СТРАТЕГИИ, ПЛАНУ, МУНИЦ.ПРОГРАММАМ\ПРОГНОЗЫ\СРЕДНЕСРОЧНЫЙ\2024\"/>
    </mc:Choice>
  </mc:AlternateContent>
  <bookViews>
    <workbookView xWindow="0" yWindow="0" windowWidth="28800" windowHeight="12375"/>
  </bookViews>
  <sheets>
    <sheet name="Лист1" sheetId="1" r:id="rId1"/>
    <sheet name="Лист2" sheetId="2" r:id="rId2"/>
  </sheets>
  <definedNames>
    <definedName name="_xlnm.Print_Titles" localSheetId="0">Лист1!$6:$8</definedName>
    <definedName name="_xlnm.Print_Area" localSheetId="0">Лист1!$A$1:$F$136</definedName>
  </definedNames>
  <calcPr calcId="152511"/>
</workbook>
</file>

<file path=xl/calcChain.xml><?xml version="1.0" encoding="utf-8"?>
<calcChain xmlns="http://schemas.openxmlformats.org/spreadsheetml/2006/main">
  <c r="F14" i="1" l="1"/>
  <c r="F13" i="1"/>
  <c r="F118" i="1" l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16" i="1" l="1"/>
  <c r="F40" i="1"/>
  <c r="F110" i="1" l="1"/>
  <c r="F109" i="1"/>
  <c r="F108" i="1"/>
  <c r="F107" i="1"/>
  <c r="F74" i="1"/>
  <c r="F73" i="1"/>
  <c r="F72" i="1"/>
  <c r="F71" i="1"/>
  <c r="F70" i="1"/>
  <c r="F69" i="1"/>
  <c r="F75" i="1" s="1"/>
  <c r="F23" i="1" l="1"/>
  <c r="F21" i="1"/>
  <c r="F22" i="1"/>
  <c r="F20" i="1"/>
  <c r="F129" i="1" l="1"/>
  <c r="F128" i="1"/>
  <c r="F127" i="1"/>
  <c r="F117" i="1"/>
  <c r="F116" i="1"/>
  <c r="F26" i="1"/>
  <c r="F25" i="1"/>
  <c r="F10" i="1"/>
  <c r="F27" i="1" l="1"/>
  <c r="F60" i="1" l="1"/>
  <c r="F42" i="1"/>
  <c r="F39" i="1"/>
  <c r="F12" i="1"/>
  <c r="F30" i="1"/>
  <c r="F106" i="1" l="1"/>
  <c r="F121" i="1" l="1"/>
  <c r="F115" i="1"/>
  <c r="F114" i="1"/>
  <c r="F111" i="1"/>
  <c r="F105" i="1"/>
  <c r="F59" i="1"/>
  <c r="F48" i="1"/>
  <c r="F47" i="1"/>
  <c r="F46" i="1"/>
  <c r="F35" i="1"/>
  <c r="F34" i="1"/>
  <c r="F33" i="1"/>
  <c r="F31" i="1"/>
  <c r="F15" i="1"/>
  <c r="F11" i="1"/>
  <c r="F61" i="1" l="1"/>
  <c r="F52" i="1"/>
  <c r="F122" i="1" l="1"/>
  <c r="F123" i="1" s="1"/>
  <c r="F126" i="1"/>
  <c r="F125" i="1"/>
  <c r="F113" i="1"/>
  <c r="F112" i="1"/>
  <c r="F67" i="1"/>
  <c r="F65" i="1"/>
  <c r="F66" i="1"/>
  <c r="F64" i="1"/>
  <c r="F55" i="1"/>
  <c r="F53" i="1"/>
  <c r="F54" i="1"/>
  <c r="F41" i="1"/>
  <c r="F32" i="1"/>
  <c r="F37" i="1"/>
  <c r="F76" i="1" l="1"/>
  <c r="F130" i="1"/>
  <c r="F56" i="1"/>
  <c r="F49" i="1"/>
  <c r="F43" i="1"/>
  <c r="F17" i="1" l="1"/>
  <c r="F134" i="1" s="1"/>
  <c r="F18" i="1" l="1"/>
  <c r="F103" i="1"/>
  <c r="F28" i="1" l="1"/>
  <c r="F57" i="1" l="1"/>
  <c r="F62" i="1" s="1"/>
  <c r="F50" i="1" l="1"/>
  <c r="F119" i="1"/>
  <c r="F44" i="1" l="1"/>
  <c r="F131" i="1"/>
  <c r="F136" i="1" l="1"/>
  <c r="F133" i="1" s="1"/>
  <c r="E14" i="2"/>
  <c r="B14" i="2"/>
  <c r="C14" i="2"/>
  <c r="F13" i="2"/>
  <c r="D13" i="2"/>
  <c r="F12" i="2"/>
  <c r="D12" i="2"/>
  <c r="D11" i="2"/>
  <c r="F10" i="2"/>
  <c r="D10" i="2"/>
  <c r="F9" i="2"/>
  <c r="D9" i="2"/>
  <c r="D8" i="2"/>
  <c r="F7" i="2"/>
  <c r="D7" i="2"/>
  <c r="F6" i="2"/>
  <c r="D6" i="2"/>
  <c r="F5" i="2"/>
  <c r="D5" i="2"/>
  <c r="F3" i="2"/>
  <c r="D3" i="2"/>
  <c r="D14" i="2" l="1"/>
  <c r="F14" i="2"/>
</calcChain>
</file>

<file path=xl/sharedStrings.xml><?xml version="1.0" encoding="utf-8"?>
<sst xmlns="http://schemas.openxmlformats.org/spreadsheetml/2006/main" count="237" uniqueCount="154">
  <si>
    <t>Единица измерения</t>
  </si>
  <si>
    <t>Приложение 2</t>
  </si>
  <si>
    <t xml:space="preserve">№ п/п       </t>
  </si>
  <si>
    <t>1. Демографические показатели</t>
  </si>
  <si>
    <t>тыс. человек</t>
  </si>
  <si>
    <t>Общий коэффициент рождаемости</t>
  </si>
  <si>
    <t>Общий коэффициент смертности</t>
  </si>
  <si>
    <t>число умерших на 1 тыс.  населения</t>
  </si>
  <si>
    <t>Коэффициент естественного прироста населения</t>
  </si>
  <si>
    <t>на 1 тыс. населения</t>
  </si>
  <si>
    <t>9. Труд и занятость</t>
  </si>
  <si>
    <t>рублей</t>
  </si>
  <si>
    <t>млн. рублей</t>
  </si>
  <si>
    <t xml:space="preserve">8. Денежные доходы населения </t>
  </si>
  <si>
    <t>2. Валовой региональный продукт</t>
  </si>
  <si>
    <t>4. Сельское хозяйство</t>
  </si>
  <si>
    <t>Продукция сельского хозяйства</t>
  </si>
  <si>
    <t xml:space="preserve">млн. рублей </t>
  </si>
  <si>
    <t>Индекс производства продукции сельского хозяйства</t>
  </si>
  <si>
    <t>продукция животноводства</t>
  </si>
  <si>
    <t>5. Транспорт и связь</t>
  </si>
  <si>
    <t>6. Рынок товаров и услуг</t>
  </si>
  <si>
    <t xml:space="preserve">Оборот розничной торговли </t>
  </si>
  <si>
    <t xml:space="preserve">Объем платных услуг населению </t>
  </si>
  <si>
    <t>7. Инвестиции и строительство</t>
  </si>
  <si>
    <t>Ввод в действие жилых домов</t>
  </si>
  <si>
    <t>10. Развите социальной сферы</t>
  </si>
  <si>
    <t>мест на 1 тыс. детей                                в возрасте 1-6 лет</t>
  </si>
  <si>
    <t>11. Окружающая среда</t>
  </si>
  <si>
    <t>коек *</t>
  </si>
  <si>
    <t>отклонения от общего количества показателей, процент</t>
  </si>
  <si>
    <t>общее количество показателей</t>
  </si>
  <si>
    <t>количество показателей с отклонениями не превышающими 9 процентов</t>
  </si>
  <si>
    <t xml:space="preserve">количество показателей превышающих отклонения 9 процентов </t>
  </si>
  <si>
    <t>3.Промышленное производство</t>
  </si>
  <si>
    <t>ИТОГО:</t>
  </si>
  <si>
    <t xml:space="preserve">по результатам  мониторинга реализации прогноза социально-экономического развития Ставропольского края на долгосрочный период сверх установленных  9,0 процента допущены отклонения фактических значений 20 макроэкономических показателей социально-экономического развития Ставропольского края от прогнозируемых  или 26,7 процентов от запланированных 75 показателей 
</t>
  </si>
  <si>
    <t>Оценка</t>
  </si>
  <si>
    <t>Факт</t>
  </si>
  <si>
    <t>Средняя ошибка раздела</t>
  </si>
  <si>
    <t>Точность прогноза по разделу</t>
  </si>
  <si>
    <t>Валовый сбор картофеля</t>
  </si>
  <si>
    <t>Валовый сбор зерна</t>
  </si>
  <si>
    <t>Валовый сбор овощей</t>
  </si>
  <si>
    <t>Скот и птица на убой(в живом весе)</t>
  </si>
  <si>
    <t>Молоко</t>
  </si>
  <si>
    <t>Яйца</t>
  </si>
  <si>
    <t>тыс.тонн</t>
  </si>
  <si>
    <t>тыс .кв м общей площади</t>
  </si>
  <si>
    <t>Численность рабочей силы</t>
  </si>
  <si>
    <t>учрежд на 100 тыс населения</t>
  </si>
  <si>
    <t>1. Население</t>
  </si>
  <si>
    <t>2.Промышленное производство</t>
  </si>
  <si>
    <t>5.Производство важнейших видов продукции в натуральном выражении</t>
  </si>
  <si>
    <t>6.Строительство</t>
  </si>
  <si>
    <t>в ценах соответствующих лет; млн.руб</t>
  </si>
  <si>
    <t>7.Торговля и услуги населению</t>
  </si>
  <si>
    <t>Общедоступными библиотеками</t>
  </si>
  <si>
    <t>Дошкольными образовательными учреждениями</t>
  </si>
  <si>
    <t>чел.</t>
  </si>
  <si>
    <t>Учреждениями культурно-досугового типа</t>
  </si>
  <si>
    <t>Объем отгруженных товаров собственного производства, выполненных работ и услуг собственными силами РАЗДЕЛ D:Обеспечение электрической энергией, газом и паром; кондиционирование воздуха</t>
  </si>
  <si>
    <t>в сопоставимых ценах: процентов к предыдущему году</t>
  </si>
  <si>
    <t>Продукция растениеводства</t>
  </si>
  <si>
    <t>Индекс производства продукции растеневодство</t>
  </si>
  <si>
    <t>Индекс производства продукции животноводство</t>
  </si>
  <si>
    <t xml:space="preserve"> тыс. человек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</si>
  <si>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методами)всего</t>
  </si>
  <si>
    <t xml:space="preserve">Численность постоянного населения (в среднегодовом исчислении) </t>
  </si>
  <si>
    <t>число родившихся живыми на 1 тыс.  населения</t>
  </si>
  <si>
    <t xml:space="preserve"> Миграционный прирост</t>
  </si>
  <si>
    <t>Индекс физического объема работ, выполненных по виду деятельности "Строительство"</t>
  </si>
  <si>
    <t>% к предыдущему году
в сопоставимых ценах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</si>
  <si>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</si>
  <si>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</si>
  <si>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 xml:space="preserve">Объем отгруженных товаров собственного производства, выполненных работ и услуг собственными силами по промышленным видам экономической деятельности </t>
  </si>
  <si>
    <t xml:space="preserve">Темп роста отгрузки товаров собственного производства, выполненных работ и услуг собственными силами по промышленным видам экономической деятельности </t>
  </si>
  <si>
    <t>% к предыдущему году в действующих ценах</t>
  </si>
  <si>
    <t>Темп роста отгрузки - РАЗДЕЛ D: Обеспечение электрической энергией, газом и паром; кондиционирование воздуха</t>
  </si>
  <si>
    <t>Индекс физического объема оборота розничной торговли</t>
  </si>
  <si>
    <t>Индекс физического объема платных услуг населению</t>
  </si>
  <si>
    <t>8. Малое и среднее предпринимательство, включая микропредприятия (без учета индивидуальных предпринимателей)</t>
  </si>
  <si>
    <t>Количество малых и средних предприятий, включая микропредприятия (на конец года)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</si>
  <si>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</si>
  <si>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единиц</t>
  </si>
  <si>
    <t>тыс. чел.</t>
  </si>
  <si>
    <t>9. Инвестиции</t>
  </si>
  <si>
    <t xml:space="preserve">Инвестиции в основной капитал </t>
  </si>
  <si>
    <t>Индекс физического объема инвестиций в основной капитал</t>
  </si>
  <si>
    <t>Индекс физического объема</t>
  </si>
  <si>
    <t>% к предыдущему году в сопоставимых ценах</t>
  </si>
  <si>
    <t>Темп роста фонда заработной платы работников организаций</t>
  </si>
  <si>
    <t>% г/г</t>
  </si>
  <si>
    <t>Численность безработных, зарегистрированных в государственных учреждениях службы занятости населения (на конец года)</t>
  </si>
  <si>
    <t>Темп роста номинальной начисленной среднемесячной заработной платы работников организаций</t>
  </si>
  <si>
    <t>Численность детей в дошкольных образовательных организациях</t>
  </si>
  <si>
    <t xml:space="preserve">Доходы консолидированного бюджета </t>
  </si>
  <si>
    <t>млн руб.</t>
  </si>
  <si>
    <t>Обьем работ, выполненных по видам деятельности "Строительство"</t>
  </si>
  <si>
    <t>Темп роста прибыли прибыльных организаций для целей бухгалтерского учета</t>
  </si>
  <si>
    <t>Среднее отклонение фактических значений макроэкономических показателей социально-экономического развития Левокумского муниципального округа СК от прогнозируемых</t>
  </si>
  <si>
    <t>Среднее отклонение фактических значений показателей по исполнению прогноза социально-экономического развития Левокумского муниципального округа Ставропольского края за 2024 год</t>
  </si>
  <si>
    <t>Точность прогнозирования к факту 2024 г.</t>
  </si>
  <si>
    <t xml:space="preserve">Показатели  прогноза социально-экономического развития Левокумского муниципального округа Ставропольского края на период 2025-2027 года, утвержденного распоряжением администрации Левокумского муниципального округа Ставропольского края от 08 ноября 2024 г. № 243-р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</si>
  <si>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</si>
  <si>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млн. руб. </t>
  </si>
  <si>
    <t>Темп роста отгрузки - РАЗДЕЛ C: Обрабатывающие производства</t>
  </si>
  <si>
    <t>10. Инвестиции в основной капитал по источникам финансирования</t>
  </si>
  <si>
    <t>Собственные средства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</si>
  <si>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</si>
  <si>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</si>
  <si>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</si>
  <si>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</si>
  <si>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</si>
  <si>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Налоговые и неналоговые доходы, всего</t>
  </si>
  <si>
    <t>Налоговые доходы консолидированного бюджета муниципального образования Ставропольского края всего, в том числе:</t>
  </si>
  <si>
    <t xml:space="preserve">11. Консолидированный бюджет </t>
  </si>
  <si>
    <t>налог на доходы физических лиц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</si>
  <si>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</si>
  <si>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</si>
  <si>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</si>
  <si>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земельный налог</t>
  </si>
  <si>
    <t>Неналоговые доходы</t>
  </si>
  <si>
    <t>субсидии из федерального бюджета</t>
  </si>
  <si>
    <t>субвенции из федерального бюджета</t>
  </si>
  <si>
    <t>Расходы консолидированного бюджета, в том числе по направлениям: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</si>
  <si>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</si>
  <si>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</si>
  <si>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</si>
  <si>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</si>
  <si>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</si>
  <si>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</si>
  <si>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</si>
  <si>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</si>
  <si>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</si>
  <si>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</si>
  <si>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Дефицит(-), профицит(+) </t>
  </si>
  <si>
    <t>Численность трудовых ресурсов – всего, в том числе:</t>
  </si>
  <si>
    <t>трудоспособное население в трудоспособном возрасте</t>
  </si>
  <si>
    <t>иностранные трудовые мигранты</t>
  </si>
  <si>
    <t>численность лиц старше трудоспособного возраста и подростков, занятых в экономике, в том числе:</t>
  </si>
  <si>
    <t>пенсионеры старше трудоспособного возраста</t>
  </si>
  <si>
    <t>Среднегодовая численность занятых в экономике (по данным баланса трудовых ресурсов)</t>
  </si>
  <si>
    <t>Уровень зарегистрированной безработицы (на конец года)</t>
  </si>
  <si>
    <t>%</t>
  </si>
  <si>
    <t>Фонд  заработной платы работников организаций</t>
  </si>
  <si>
    <t>12. Труд и занятость</t>
  </si>
  <si>
    <t>13. Финансы организаций</t>
  </si>
  <si>
    <t>14. Развитие социальной сферы</t>
  </si>
  <si>
    <t>Обеспеченность больничными койками на 10 тыс. человек населения</t>
  </si>
  <si>
    <t>Безвозмездные поступления всего, в том числе:</t>
  </si>
  <si>
    <t>тыс.штук</t>
  </si>
  <si>
    <t>Номинальная начисленная среднемесячная заработная плата работников организаций</t>
  </si>
  <si>
    <t>3.Обеспечение электрической энергией, газом и паром; кондиционирование воздуха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</si>
</sst>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8"/>
      <color indexed="9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0" fontId="0" fillId="0" borderId="0" xfId="0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 applyProtection="1">
      <alignment horizontal="justify" vertical="top" wrapText="1" shrinkToFit="1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2" fontId="5" fillId="0" borderId="1" xfId="0" applyNumberFormat="1" applyFont="1" applyBorder="1"/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 applyProtection="1">
      <alignment horizontal="justify" vertical="center" wrapText="1"/>
    </xf>
    <xf numFmtId="0" fontId="0" fillId="2" borderId="0" xfId="0" applyFill="1" applyAlignment="1">
      <alignment vertical="center"/>
    </xf>
    <xf numFmtId="0" fontId="2" fillId="0" borderId="1" xfId="0" applyFont="1" applyFill="1" applyBorder="1" applyAlignment="1">
      <alignment horizontal="justify" vertical="center" wrapText="1" shrinkToFit="1"/>
    </xf>
    <xf numFmtId="0" fontId="2" fillId="0" borderId="1" xfId="0" applyFont="1" applyFill="1" applyBorder="1" applyAlignment="1" applyProtection="1">
      <alignment horizontal="justify" vertical="center" wrapText="1" shrinkToFit="1"/>
    </xf>
    <xf numFmtId="0" fontId="0" fillId="0" borderId="0" xfId="0" applyFill="1" applyAlignment="1">
      <alignment horizontal="justify" vertical="center"/>
    </xf>
    <xf numFmtId="0" fontId="0" fillId="0" borderId="0" xfId="0" applyFill="1" applyBorder="1" applyAlignment="1">
      <alignment vertical="center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Fill="1" applyAlignment="1">
      <alignment vertical="center"/>
    </xf>
    <xf numFmtId="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justify" vertical="center" wrapText="1" shrinkToFit="1"/>
    </xf>
    <xf numFmtId="0" fontId="7" fillId="0" borderId="1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" fontId="13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2" fontId="0" fillId="0" borderId="0" xfId="0" applyNumberFormat="1" applyFill="1" applyBorder="1" applyAlignment="1">
      <alignment vertical="center"/>
    </xf>
    <xf numFmtId="0" fontId="1" fillId="0" borderId="4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justify" vertical="center" wrapText="1" shrinkToFit="1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4" borderId="1" xfId="0" applyNumberFormat="1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74"/>
  <sheetViews>
    <sheetView tabSelected="1" topLeftCell="A61" zoomScaleNormal="100" zoomScaleSheetLayoutView="100" workbookViewId="0">
      <selection activeCell="I68" sqref="I68"/>
    </sheetView>
  </sheetViews>
  <sheetFormatPr defaultRowHeight="12.75" x14ac:dyDescent="0.2"/>
  <cols>
    <col min="1" max="1" width="6.7109375" style="18" customWidth="1"/>
    <col min="2" max="2" width="77" style="19" customWidth="1"/>
    <col min="3" max="3" width="40.42578125" style="18" customWidth="1"/>
    <col min="4" max="4" width="16.42578125" style="18" bestFit="1" customWidth="1"/>
    <col min="5" max="5" width="16.42578125" style="18" customWidth="1"/>
    <col min="6" max="6" width="17.42578125" style="18" customWidth="1"/>
    <col min="7" max="7" width="9.140625" style="21" customWidth="1"/>
    <col min="8" max="64" width="9.140625" style="21"/>
    <col min="65" max="16384" width="9.140625" style="18"/>
  </cols>
  <sheetData>
    <row r="1" spans="1:6" ht="0.75" customHeight="1" x14ac:dyDescent="0.2"/>
    <row r="2" spans="1:6" ht="30.75" hidden="1" customHeight="1" x14ac:dyDescent="0.2">
      <c r="B2" s="20"/>
      <c r="C2" s="2"/>
      <c r="D2" s="2"/>
      <c r="E2" s="2"/>
      <c r="F2" s="2"/>
    </row>
    <row r="3" spans="1:6" ht="36" hidden="1" customHeight="1" x14ac:dyDescent="0.2">
      <c r="B3" s="20"/>
      <c r="C3" s="2"/>
      <c r="D3" s="2"/>
      <c r="E3" s="2"/>
      <c r="F3" s="2"/>
    </row>
    <row r="4" spans="1:6" ht="66.75" customHeight="1" x14ac:dyDescent="0.2">
      <c r="A4" s="103" t="s">
        <v>101</v>
      </c>
      <c r="B4" s="103"/>
      <c r="C4" s="103"/>
      <c r="D4" s="103"/>
      <c r="E4" s="103"/>
      <c r="F4" s="103"/>
    </row>
    <row r="5" spans="1:6" ht="15" customHeight="1" x14ac:dyDescent="0.2"/>
    <row r="6" spans="1:6" ht="18.75" x14ac:dyDescent="0.2">
      <c r="A6" s="107" t="s">
        <v>2</v>
      </c>
      <c r="B6" s="104" t="s">
        <v>103</v>
      </c>
      <c r="C6" s="104" t="s">
        <v>0</v>
      </c>
      <c r="D6" s="17" t="s">
        <v>37</v>
      </c>
      <c r="E6" s="17" t="s">
        <v>38</v>
      </c>
      <c r="F6" s="104" t="s">
        <v>102</v>
      </c>
    </row>
    <row r="7" spans="1:6" x14ac:dyDescent="0.2">
      <c r="A7" s="108"/>
      <c r="B7" s="105"/>
      <c r="C7" s="105"/>
      <c r="D7" s="104">
        <v>2024</v>
      </c>
      <c r="E7" s="104">
        <v>2024</v>
      </c>
      <c r="F7" s="105"/>
    </row>
    <row r="8" spans="1:6" ht="85.5" customHeight="1" x14ac:dyDescent="0.2">
      <c r="A8" s="109"/>
      <c r="B8" s="106"/>
      <c r="C8" s="106"/>
      <c r="D8" s="106"/>
      <c r="E8" s="106"/>
      <c r="F8" s="106"/>
    </row>
    <row r="9" spans="1:6" s="21" customFormat="1" ht="18.75" x14ac:dyDescent="0.2">
      <c r="A9" s="22"/>
      <c r="B9" s="23" t="s">
        <v>51</v>
      </c>
      <c r="C9" s="3"/>
      <c r="D9" s="17"/>
      <c r="E9" s="17"/>
      <c r="F9" s="16"/>
    </row>
    <row r="10" spans="1:6" ht="37.5" x14ac:dyDescent="0.2">
      <c r="A10" s="22">
        <v>1</v>
      </c>
      <c r="B10" s="24" t="s">
        <v>68</v>
      </c>
      <c r="C10" s="3" t="s">
        <v>4</v>
      </c>
      <c r="D10" s="51">
        <v>34.71</v>
      </c>
      <c r="E10" s="51">
        <v>34.64</v>
      </c>
      <c r="F10" s="50">
        <f>(ABS(E10-D10)/E10)*100</f>
        <v>0.20207852193995465</v>
      </c>
    </row>
    <row r="11" spans="1:6" ht="37.5" x14ac:dyDescent="0.2">
      <c r="A11" s="22">
        <v>2</v>
      </c>
      <c r="B11" s="24" t="s">
        <v>73</v>
      </c>
      <c r="C11" s="3" t="s">
        <v>4</v>
      </c>
      <c r="D11" s="51">
        <v>19.02</v>
      </c>
      <c r="E11" s="95">
        <v>19.010000000000002</v>
      </c>
      <c r="F11" s="50">
        <f>(ABS(E11-D11)/E11)*100</f>
        <v>5.2603892688048444E-2</v>
      </c>
    </row>
    <row r="12" spans="1:6" ht="37.5" x14ac:dyDescent="0.2">
      <c r="A12" s="22">
        <v>3</v>
      </c>
      <c r="B12" s="24" t="s">
        <v>74</v>
      </c>
      <c r="C12" s="3" t="s">
        <v>4</v>
      </c>
      <c r="D12" s="50">
        <v>7.6</v>
      </c>
      <c r="E12" s="96">
        <v>7.4</v>
      </c>
      <c r="F12" s="50">
        <f>(ABS(E12-D12)/E12)*100</f>
        <v>2.7027027027026933</v>
      </c>
    </row>
    <row r="13" spans="1:6" ht="37.5" x14ac:dyDescent="0.2">
      <c r="A13" s="22">
        <v>4</v>
      </c>
      <c r="B13" s="25" t="s">
        <v>5</v>
      </c>
      <c r="C13" s="3" t="s">
        <v>69</v>
      </c>
      <c r="D13" s="50">
        <v>10.1</v>
      </c>
      <c r="E13" s="50">
        <v>10.1</v>
      </c>
      <c r="F13" s="50">
        <f>ABS(E13-D13)</f>
        <v>0</v>
      </c>
    </row>
    <row r="14" spans="1:6" ht="37.5" x14ac:dyDescent="0.2">
      <c r="A14" s="22">
        <v>5</v>
      </c>
      <c r="B14" s="25" t="s">
        <v>6</v>
      </c>
      <c r="C14" s="3" t="s">
        <v>7</v>
      </c>
      <c r="D14" s="50">
        <v>11.7</v>
      </c>
      <c r="E14" s="50">
        <v>13.1</v>
      </c>
      <c r="F14" s="50">
        <f>ABS(E14-D14)</f>
        <v>1.4000000000000004</v>
      </c>
    </row>
    <row r="15" spans="1:6" ht="18.75" x14ac:dyDescent="0.2">
      <c r="A15" s="22">
        <v>6</v>
      </c>
      <c r="B15" s="25" t="s">
        <v>8</v>
      </c>
      <c r="C15" s="3" t="s">
        <v>9</v>
      </c>
      <c r="D15" s="50">
        <v>-1.6</v>
      </c>
      <c r="E15" s="50">
        <v>-3</v>
      </c>
      <c r="F15" s="50">
        <f>ABS(E15-D15)</f>
        <v>1.4</v>
      </c>
    </row>
    <row r="16" spans="1:6" ht="18.75" x14ac:dyDescent="0.2">
      <c r="A16" s="22">
        <v>7</v>
      </c>
      <c r="B16" s="25" t="s">
        <v>70</v>
      </c>
      <c r="C16" s="3" t="s">
        <v>66</v>
      </c>
      <c r="D16" s="51">
        <v>-0.1</v>
      </c>
      <c r="E16" s="51">
        <v>-0.04</v>
      </c>
      <c r="F16" s="50">
        <f>ABS(E16-D16)</f>
        <v>6.0000000000000005E-2</v>
      </c>
    </row>
    <row r="17" spans="1:64" s="26" customFormat="1" ht="18.75" x14ac:dyDescent="0.2">
      <c r="A17" s="97" t="s">
        <v>39</v>
      </c>
      <c r="B17" s="98"/>
      <c r="C17" s="98"/>
      <c r="D17" s="98"/>
      <c r="E17" s="99"/>
      <c r="F17" s="15">
        <f>(F10+F11+F12+F13+F14+F15+F16)/7</f>
        <v>0.83105501676152815</v>
      </c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</row>
    <row r="18" spans="1:64" s="26" customFormat="1" ht="18.75" x14ac:dyDescent="0.2">
      <c r="A18" s="100" t="s">
        <v>40</v>
      </c>
      <c r="B18" s="101"/>
      <c r="C18" s="101"/>
      <c r="D18" s="101"/>
      <c r="E18" s="102"/>
      <c r="F18" s="33">
        <f>100-F17</f>
        <v>99.168944983238475</v>
      </c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</row>
    <row r="19" spans="1:64" s="26" customFormat="1" ht="18.75" x14ac:dyDescent="0.2">
      <c r="A19" s="37"/>
      <c r="B19" s="38" t="s">
        <v>52</v>
      </c>
      <c r="C19" s="37"/>
      <c r="D19" s="37"/>
      <c r="E19" s="37"/>
      <c r="F19" s="3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</row>
    <row r="20" spans="1:64" s="26" customFormat="1" ht="56.25" x14ac:dyDescent="0.2">
      <c r="A20" s="3">
        <v>8</v>
      </c>
      <c r="B20" s="52" t="s">
        <v>75</v>
      </c>
      <c r="C20" s="3" t="s">
        <v>12</v>
      </c>
      <c r="D20" s="3">
        <v>213.3</v>
      </c>
      <c r="E20" s="3">
        <v>218.7</v>
      </c>
      <c r="F20" s="76">
        <f>(ABS(E20-D20)/E20)*100</f>
        <v>2.4691358024691255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</row>
    <row r="21" spans="1:64" ht="56.25" x14ac:dyDescent="0.2">
      <c r="A21" s="22">
        <v>9</v>
      </c>
      <c r="B21" s="84" t="s">
        <v>76</v>
      </c>
      <c r="C21" s="3" t="s">
        <v>77</v>
      </c>
      <c r="D21" s="54">
        <v>99</v>
      </c>
      <c r="E21" s="50">
        <v>101.5</v>
      </c>
      <c r="F21" s="76">
        <f>ABS(E21-D21)</f>
        <v>2.5</v>
      </c>
    </row>
    <row r="22" spans="1:64" s="21" customFormat="1" ht="56.25" x14ac:dyDescent="0.2">
      <c r="A22" s="22">
        <v>10</v>
      </c>
      <c r="B22" s="84" t="s">
        <v>104</v>
      </c>
      <c r="C22" s="3" t="s">
        <v>105</v>
      </c>
      <c r="D22" s="54">
        <v>73.2</v>
      </c>
      <c r="E22" s="87">
        <v>86.7</v>
      </c>
      <c r="F22" s="88">
        <f>(ABS(E22-D22)/E22)*100</f>
        <v>15.570934256055363</v>
      </c>
    </row>
    <row r="23" spans="1:64" s="21" customFormat="1" ht="37.5" x14ac:dyDescent="0.2">
      <c r="A23" s="22">
        <v>11</v>
      </c>
      <c r="B23" s="84" t="s">
        <v>106</v>
      </c>
      <c r="C23" s="3" t="s">
        <v>77</v>
      </c>
      <c r="D23" s="54">
        <v>84.6</v>
      </c>
      <c r="E23" s="87">
        <v>100.2</v>
      </c>
      <c r="F23" s="88">
        <f>ABS(E23-D23)</f>
        <v>15.600000000000009</v>
      </c>
    </row>
    <row r="24" spans="1:64" ht="37.5" x14ac:dyDescent="0.2">
      <c r="A24" s="22"/>
      <c r="B24" s="23" t="s">
        <v>153</v>
      </c>
      <c r="C24" s="3"/>
      <c r="D24" s="50"/>
      <c r="E24" s="17"/>
      <c r="F24" s="76"/>
    </row>
    <row r="25" spans="1:64" s="26" customFormat="1" ht="75" x14ac:dyDescent="0.2">
      <c r="A25" s="22">
        <v>12</v>
      </c>
      <c r="B25" s="24" t="s">
        <v>61</v>
      </c>
      <c r="C25" s="3" t="s">
        <v>12</v>
      </c>
      <c r="D25" s="3">
        <v>518.29999999999995</v>
      </c>
      <c r="E25" s="3">
        <v>528.20000000000005</v>
      </c>
      <c r="F25" s="76">
        <f>ABS((E25-D25)/E25)*100</f>
        <v>1.874290041650907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</row>
    <row r="26" spans="1:64" s="26" customFormat="1" ht="37.5" x14ac:dyDescent="0.2">
      <c r="A26" s="22">
        <v>13</v>
      </c>
      <c r="B26" s="53" t="s">
        <v>78</v>
      </c>
      <c r="C26" s="3" t="s">
        <v>77</v>
      </c>
      <c r="D26" s="76">
        <v>104</v>
      </c>
      <c r="E26" s="76">
        <v>106</v>
      </c>
      <c r="F26" s="76">
        <f>ABS(E26-D26)</f>
        <v>2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</row>
    <row r="27" spans="1:64" s="21" customFormat="1" ht="18.75" x14ac:dyDescent="0.2">
      <c r="A27" s="97" t="s">
        <v>39</v>
      </c>
      <c r="B27" s="98"/>
      <c r="C27" s="98"/>
      <c r="D27" s="98"/>
      <c r="E27" s="99"/>
      <c r="F27" s="15">
        <f>(F20+F21+F22+F23+F25+F26)/6</f>
        <v>6.6690600166959015</v>
      </c>
    </row>
    <row r="28" spans="1:64" ht="18.75" x14ac:dyDescent="0.2">
      <c r="A28" s="100" t="s">
        <v>40</v>
      </c>
      <c r="B28" s="101"/>
      <c r="C28" s="101"/>
      <c r="D28" s="101"/>
      <c r="E28" s="102"/>
      <c r="F28" s="33">
        <f>100-F27</f>
        <v>93.330939983304091</v>
      </c>
    </row>
    <row r="29" spans="1:64" ht="18.75" x14ac:dyDescent="0.2">
      <c r="A29" s="22"/>
      <c r="B29" s="23" t="s">
        <v>15</v>
      </c>
      <c r="C29" s="3"/>
      <c r="D29" s="17"/>
      <c r="E29" s="17"/>
      <c r="F29" s="16"/>
    </row>
    <row r="30" spans="1:64" ht="18.75" x14ac:dyDescent="0.2">
      <c r="A30" s="22">
        <v>14</v>
      </c>
      <c r="B30" s="27" t="s">
        <v>16</v>
      </c>
      <c r="C30" s="3" t="s">
        <v>17</v>
      </c>
      <c r="D30" s="50">
        <v>6609.8</v>
      </c>
      <c r="E30" s="50">
        <v>6608.8</v>
      </c>
      <c r="F30" s="50">
        <f>(ABS(E30-D30)/E30)*100</f>
        <v>1.5131340031473187E-2</v>
      </c>
    </row>
    <row r="31" spans="1:64" ht="37.5" x14ac:dyDescent="0.2">
      <c r="A31" s="22">
        <v>15</v>
      </c>
      <c r="B31" s="27" t="s">
        <v>18</v>
      </c>
      <c r="C31" s="3" t="s">
        <v>62</v>
      </c>
      <c r="D31" s="50">
        <v>107</v>
      </c>
      <c r="E31" s="87">
        <v>109.6</v>
      </c>
      <c r="F31" s="87">
        <f>ABS(E31-D31)</f>
        <v>2.5999999999999943</v>
      </c>
    </row>
    <row r="32" spans="1:64" ht="18.75" x14ac:dyDescent="0.2">
      <c r="A32" s="22">
        <v>16</v>
      </c>
      <c r="B32" s="28" t="s">
        <v>63</v>
      </c>
      <c r="C32" s="3" t="s">
        <v>17</v>
      </c>
      <c r="D32" s="50">
        <v>3511.5</v>
      </c>
      <c r="E32" s="50">
        <v>3510.9</v>
      </c>
      <c r="F32" s="50">
        <f t="shared" ref="F32:F37" si="0">(E32-D32)/E32*100</f>
        <v>-1.7089635136287251E-2</v>
      </c>
    </row>
    <row r="33" spans="1:64" ht="37.5" x14ac:dyDescent="0.2">
      <c r="A33" s="22">
        <v>17</v>
      </c>
      <c r="B33" s="27" t="s">
        <v>64</v>
      </c>
      <c r="C33" s="3" t="s">
        <v>62</v>
      </c>
      <c r="D33" s="50">
        <v>111.6</v>
      </c>
      <c r="E33" s="87">
        <v>123.7</v>
      </c>
      <c r="F33" s="87">
        <f>ABS(E33-D33)</f>
        <v>12.100000000000009</v>
      </c>
    </row>
    <row r="34" spans="1:64" ht="18.75" x14ac:dyDescent="0.2">
      <c r="A34" s="22">
        <v>18</v>
      </c>
      <c r="B34" s="28" t="s">
        <v>19</v>
      </c>
      <c r="C34" s="3" t="s">
        <v>17</v>
      </c>
      <c r="D34" s="50">
        <v>3098.3</v>
      </c>
      <c r="E34" s="50">
        <v>3097.9</v>
      </c>
      <c r="F34" s="50">
        <f>(ABS(E34-D34)/E34)*100</f>
        <v>1.2911972626620968E-2</v>
      </c>
    </row>
    <row r="35" spans="1:64" ht="37.5" x14ac:dyDescent="0.2">
      <c r="A35" s="22">
        <v>19</v>
      </c>
      <c r="B35" s="27" t="s">
        <v>65</v>
      </c>
      <c r="C35" s="3" t="s">
        <v>62</v>
      </c>
      <c r="D35" s="50">
        <v>101.9</v>
      </c>
      <c r="E35" s="87">
        <v>97.1</v>
      </c>
      <c r="F35" s="87">
        <f>ABS(E35-D35)</f>
        <v>4.8000000000000114</v>
      </c>
    </row>
    <row r="36" spans="1:64" ht="37.5" x14ac:dyDescent="0.2">
      <c r="A36" s="22"/>
      <c r="B36" s="35" t="s">
        <v>53</v>
      </c>
      <c r="C36" s="3"/>
      <c r="D36" s="4"/>
      <c r="E36" s="4"/>
      <c r="F36" s="50"/>
    </row>
    <row r="37" spans="1:64" ht="18.75" x14ac:dyDescent="0.2">
      <c r="A37" s="22">
        <v>20</v>
      </c>
      <c r="B37" s="28" t="s">
        <v>42</v>
      </c>
      <c r="C37" s="3" t="s">
        <v>47</v>
      </c>
      <c r="D37" s="55">
        <v>270.3</v>
      </c>
      <c r="E37" s="55">
        <v>270.3</v>
      </c>
      <c r="F37" s="50">
        <f t="shared" si="0"/>
        <v>0</v>
      </c>
    </row>
    <row r="38" spans="1:64" ht="18.75" x14ac:dyDescent="0.2">
      <c r="A38" s="22">
        <v>21</v>
      </c>
      <c r="B38" s="28" t="s">
        <v>41</v>
      </c>
      <c r="C38" s="3" t="s">
        <v>47</v>
      </c>
      <c r="D38" s="55">
        <v>0</v>
      </c>
      <c r="E38" s="55">
        <v>0</v>
      </c>
      <c r="F38" s="50">
        <v>0</v>
      </c>
    </row>
    <row r="39" spans="1:64" ht="18.75" x14ac:dyDescent="0.2">
      <c r="A39" s="22">
        <v>22</v>
      </c>
      <c r="B39" s="28" t="s">
        <v>43</v>
      </c>
      <c r="C39" s="3" t="s">
        <v>47</v>
      </c>
      <c r="D39" s="4">
        <v>0.78</v>
      </c>
      <c r="E39" s="4">
        <v>0.94</v>
      </c>
      <c r="F39" s="50">
        <f>(ABS(E39-D39)/E39)*100</f>
        <v>17.021276595744673</v>
      </c>
    </row>
    <row r="40" spans="1:64" ht="18.75" x14ac:dyDescent="0.2">
      <c r="A40" s="22">
        <v>23</v>
      </c>
      <c r="B40" s="28" t="s">
        <v>44</v>
      </c>
      <c r="C40" s="3" t="s">
        <v>47</v>
      </c>
      <c r="D40" s="4">
        <v>15.26</v>
      </c>
      <c r="E40" s="4">
        <v>14.51</v>
      </c>
      <c r="F40" s="50">
        <f>(ABS(E40-D40)/E40)*100</f>
        <v>5.1688490696071678</v>
      </c>
    </row>
    <row r="41" spans="1:64" s="26" customFormat="1" ht="18.75" x14ac:dyDescent="0.2">
      <c r="A41" s="22">
        <v>24</v>
      </c>
      <c r="B41" s="28" t="s">
        <v>45</v>
      </c>
      <c r="C41" s="3" t="s">
        <v>47</v>
      </c>
      <c r="D41" s="4">
        <v>27</v>
      </c>
      <c r="E41" s="4">
        <v>27.99</v>
      </c>
      <c r="F41" s="50">
        <f t="shared" ref="F41" si="1">(E41-D41)/E41*100</f>
        <v>3.5369774919614092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</row>
    <row r="42" spans="1:64" s="26" customFormat="1" ht="18.75" x14ac:dyDescent="0.2">
      <c r="A42" s="22">
        <v>25</v>
      </c>
      <c r="B42" s="28" t="s">
        <v>46</v>
      </c>
      <c r="C42" s="3" t="s">
        <v>151</v>
      </c>
      <c r="D42" s="55">
        <v>13500</v>
      </c>
      <c r="E42" s="55">
        <v>13580</v>
      </c>
      <c r="F42" s="50">
        <f>(ABS(E42-D42)/E42)*100</f>
        <v>0.5891016200294551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</row>
    <row r="43" spans="1:64" s="26" customFormat="1" ht="18.75" x14ac:dyDescent="0.2">
      <c r="A43" s="97" t="s">
        <v>39</v>
      </c>
      <c r="B43" s="98"/>
      <c r="C43" s="98"/>
      <c r="D43" s="98"/>
      <c r="E43" s="99"/>
      <c r="F43" s="15">
        <f>(F30+F31+F32+F33+F34+F35+F37+F38+F39+F40+F41+F42)/12</f>
        <v>3.8189298712387103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</row>
    <row r="44" spans="1:64" s="26" customFormat="1" ht="18.75" x14ac:dyDescent="0.2">
      <c r="A44" s="100" t="s">
        <v>40</v>
      </c>
      <c r="B44" s="101"/>
      <c r="C44" s="101"/>
      <c r="D44" s="101"/>
      <c r="E44" s="102"/>
      <c r="F44" s="33">
        <f>100-F43</f>
        <v>96.181070128761291</v>
      </c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</row>
    <row r="45" spans="1:64" s="26" customFormat="1" ht="18.75" x14ac:dyDescent="0.2">
      <c r="A45" s="56"/>
      <c r="B45" s="36" t="s">
        <v>54</v>
      </c>
      <c r="C45" s="57"/>
      <c r="D45" s="57"/>
      <c r="E45" s="85"/>
      <c r="F45" s="86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</row>
    <row r="46" spans="1:64" s="26" customFormat="1" ht="37.5" x14ac:dyDescent="0.2">
      <c r="A46" s="58">
        <v>26</v>
      </c>
      <c r="B46" s="59" t="s">
        <v>98</v>
      </c>
      <c r="C46" s="3" t="s">
        <v>55</v>
      </c>
      <c r="D46" s="60">
        <v>29.4</v>
      </c>
      <c r="E46" s="60">
        <v>52.85</v>
      </c>
      <c r="F46" s="71">
        <f>(ABS(E46-D46)/E46)*100</f>
        <v>44.370860927152322</v>
      </c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</row>
    <row r="47" spans="1:64" s="26" customFormat="1" ht="37.5" x14ac:dyDescent="0.2">
      <c r="A47" s="61">
        <v>27</v>
      </c>
      <c r="B47" s="62" t="s">
        <v>71</v>
      </c>
      <c r="C47" s="41" t="s">
        <v>72</v>
      </c>
      <c r="D47" s="63">
        <v>93.3</v>
      </c>
      <c r="E47" s="89">
        <v>167.8</v>
      </c>
      <c r="F47" s="90">
        <f>ABS(E47-D47)</f>
        <v>74.500000000000014</v>
      </c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</row>
    <row r="48" spans="1:64" s="26" customFormat="1" ht="18.75" x14ac:dyDescent="0.2">
      <c r="A48" s="61">
        <v>28</v>
      </c>
      <c r="B48" s="62" t="s">
        <v>25</v>
      </c>
      <c r="C48" s="41" t="s">
        <v>48</v>
      </c>
      <c r="D48" s="63">
        <v>8.9</v>
      </c>
      <c r="E48" s="63">
        <v>7.6</v>
      </c>
      <c r="F48" s="71">
        <f>(ABS(E48-D48)/E48)*100</f>
        <v>17.105263157894747</v>
      </c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</row>
    <row r="49" spans="1:64" s="21" customFormat="1" ht="18.75" x14ac:dyDescent="0.2">
      <c r="A49" s="97" t="s">
        <v>39</v>
      </c>
      <c r="B49" s="98"/>
      <c r="C49" s="98"/>
      <c r="D49" s="98"/>
      <c r="E49" s="99"/>
      <c r="F49" s="40">
        <f>SUM(F46:F48)/3</f>
        <v>45.325374695015689</v>
      </c>
    </row>
    <row r="50" spans="1:64" ht="19.5" thickBot="1" x14ac:dyDescent="0.25">
      <c r="A50" s="100" t="s">
        <v>40</v>
      </c>
      <c r="B50" s="101"/>
      <c r="C50" s="101"/>
      <c r="D50" s="101"/>
      <c r="E50" s="102"/>
      <c r="F50" s="45">
        <f>100-F49</f>
        <v>54.674625304984311</v>
      </c>
    </row>
    <row r="51" spans="1:64" ht="18.75" x14ac:dyDescent="0.2">
      <c r="A51" s="42"/>
      <c r="B51" s="43" t="s">
        <v>56</v>
      </c>
      <c r="C51" s="44"/>
      <c r="D51" s="49"/>
      <c r="E51" s="49"/>
      <c r="F51" s="73"/>
    </row>
    <row r="52" spans="1:64" ht="18.75" x14ac:dyDescent="0.2">
      <c r="A52" s="22">
        <v>29</v>
      </c>
      <c r="B52" s="25" t="s">
        <v>22</v>
      </c>
      <c r="C52" s="3" t="s">
        <v>12</v>
      </c>
      <c r="D52" s="55">
        <v>648.70000000000005</v>
      </c>
      <c r="E52" s="74">
        <v>720.02</v>
      </c>
      <c r="F52" s="71">
        <f>(E52-D52)/E52*100</f>
        <v>9.9052804088775233</v>
      </c>
    </row>
    <row r="53" spans="1:64" ht="37.5" x14ac:dyDescent="0.2">
      <c r="A53" s="22">
        <v>30</v>
      </c>
      <c r="B53" s="25" t="s">
        <v>79</v>
      </c>
      <c r="C53" s="41" t="s">
        <v>72</v>
      </c>
      <c r="D53" s="55">
        <v>96.2</v>
      </c>
      <c r="E53" s="91">
        <v>106.8</v>
      </c>
      <c r="F53" s="90">
        <f>E53-D53</f>
        <v>10.599999999999994</v>
      </c>
    </row>
    <row r="54" spans="1:64" s="26" customFormat="1" ht="18.75" x14ac:dyDescent="0.2">
      <c r="A54" s="22">
        <v>31</v>
      </c>
      <c r="B54" s="25" t="s">
        <v>23</v>
      </c>
      <c r="C54" s="3" t="s">
        <v>12</v>
      </c>
      <c r="D54" s="64">
        <v>1068.7</v>
      </c>
      <c r="E54" s="4">
        <v>1115.6500000000001</v>
      </c>
      <c r="F54" s="71">
        <f t="shared" ref="F54" si="2">(E54-D54)/E54*100</f>
        <v>4.2083090575001156</v>
      </c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</row>
    <row r="55" spans="1:64" s="26" customFormat="1" ht="37.5" x14ac:dyDescent="0.2">
      <c r="A55" s="46">
        <v>32</v>
      </c>
      <c r="B55" s="53" t="s">
        <v>80</v>
      </c>
      <c r="C55" s="41" t="s">
        <v>72</v>
      </c>
      <c r="D55" s="65">
        <v>96.4</v>
      </c>
      <c r="E55" s="92">
        <v>100.7</v>
      </c>
      <c r="F55" s="90">
        <f>E55-D55</f>
        <v>4.2999999999999972</v>
      </c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</row>
    <row r="56" spans="1:64" ht="18.75" x14ac:dyDescent="0.2">
      <c r="A56" s="97" t="s">
        <v>39</v>
      </c>
      <c r="B56" s="98"/>
      <c r="C56" s="98"/>
      <c r="D56" s="98"/>
      <c r="E56" s="99"/>
      <c r="F56" s="15">
        <f>(F52+F53+F54+F55)/4</f>
        <v>7.2533973665944078</v>
      </c>
    </row>
    <row r="57" spans="1:64" ht="18.75" x14ac:dyDescent="0.2">
      <c r="A57" s="100" t="s">
        <v>40</v>
      </c>
      <c r="B57" s="101"/>
      <c r="C57" s="101"/>
      <c r="D57" s="101"/>
      <c r="E57" s="102"/>
      <c r="F57" s="33">
        <f>100-F56</f>
        <v>92.746602633405587</v>
      </c>
    </row>
    <row r="58" spans="1:64" ht="56.25" x14ac:dyDescent="0.2">
      <c r="A58" s="66"/>
      <c r="B58" s="23" t="s">
        <v>81</v>
      </c>
      <c r="C58" s="22"/>
      <c r="D58" s="66"/>
      <c r="E58" s="66"/>
      <c r="F58" s="55"/>
    </row>
    <row r="59" spans="1:64" ht="37.5" x14ac:dyDescent="0.3">
      <c r="A59" s="46">
        <v>33</v>
      </c>
      <c r="B59" s="67" t="s">
        <v>82</v>
      </c>
      <c r="C59" s="22" t="s">
        <v>84</v>
      </c>
      <c r="D59" s="22">
        <v>85</v>
      </c>
      <c r="E59" s="22">
        <v>85</v>
      </c>
      <c r="F59" s="55">
        <f>(ABS(E59-D59)/E59)*100</f>
        <v>0</v>
      </c>
    </row>
    <row r="60" spans="1:64" ht="56.25" x14ac:dyDescent="0.3">
      <c r="A60" s="46">
        <v>34</v>
      </c>
      <c r="B60" s="67" t="s">
        <v>83</v>
      </c>
      <c r="C60" s="68" t="s">
        <v>85</v>
      </c>
      <c r="D60" s="22">
        <v>1.1000000000000001</v>
      </c>
      <c r="E60" s="77">
        <v>1.1000000000000001</v>
      </c>
      <c r="F60" s="55">
        <f>(ABS(E60-D60)/E60)*100</f>
        <v>0</v>
      </c>
    </row>
    <row r="61" spans="1:64" s="21" customFormat="1" ht="18.75" x14ac:dyDescent="0.2">
      <c r="A61" s="97" t="s">
        <v>39</v>
      </c>
      <c r="B61" s="98"/>
      <c r="C61" s="98"/>
      <c r="D61" s="98"/>
      <c r="E61" s="99"/>
      <c r="F61" s="15">
        <f>(F59+F60)/2</f>
        <v>0</v>
      </c>
    </row>
    <row r="62" spans="1:64" ht="18.75" x14ac:dyDescent="0.2">
      <c r="A62" s="100" t="s">
        <v>40</v>
      </c>
      <c r="B62" s="101"/>
      <c r="C62" s="101"/>
      <c r="D62" s="101"/>
      <c r="E62" s="102"/>
      <c r="F62" s="33">
        <f>100-F61</f>
        <v>100</v>
      </c>
    </row>
    <row r="63" spans="1:64" ht="18.75" x14ac:dyDescent="0.2">
      <c r="A63" s="22"/>
      <c r="B63" s="23" t="s">
        <v>86</v>
      </c>
      <c r="C63" s="3"/>
      <c r="D63" s="17"/>
      <c r="E63" s="17"/>
      <c r="F63" s="16"/>
    </row>
    <row r="64" spans="1:64" ht="18.75" x14ac:dyDescent="0.2">
      <c r="A64" s="22">
        <v>35</v>
      </c>
      <c r="B64" s="24" t="s">
        <v>87</v>
      </c>
      <c r="C64" s="3" t="s">
        <v>12</v>
      </c>
      <c r="D64" s="55">
        <v>2600</v>
      </c>
      <c r="E64" s="55">
        <v>3092.74</v>
      </c>
      <c r="F64" s="55">
        <f>(E64-D64)/E64*100</f>
        <v>15.932150778920951</v>
      </c>
    </row>
    <row r="65" spans="1:64" ht="37.5" x14ac:dyDescent="0.2">
      <c r="A65" s="22">
        <v>36</v>
      </c>
      <c r="B65" s="24" t="s">
        <v>88</v>
      </c>
      <c r="C65" s="3" t="s">
        <v>90</v>
      </c>
      <c r="D65" s="55">
        <v>109.8</v>
      </c>
      <c r="E65" s="92">
        <v>130.6</v>
      </c>
      <c r="F65" s="92">
        <f>E65-D65</f>
        <v>20.799999999999997</v>
      </c>
    </row>
    <row r="66" spans="1:64" s="26" customFormat="1" ht="75" x14ac:dyDescent="0.2">
      <c r="A66" s="22">
        <v>37</v>
      </c>
      <c r="B66" s="24" t="s">
        <v>67</v>
      </c>
      <c r="C66" s="3" t="s">
        <v>12</v>
      </c>
      <c r="D66" s="55">
        <v>1128.7</v>
      </c>
      <c r="E66" s="55">
        <v>1249.9000000000001</v>
      </c>
      <c r="F66" s="55">
        <f t="shared" ref="F66" si="3">(E66-D66)/E66*100</f>
        <v>9.6967757420593674</v>
      </c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</row>
    <row r="67" spans="1:64" s="26" customFormat="1" ht="37.5" x14ac:dyDescent="0.2">
      <c r="A67" s="22">
        <v>38</v>
      </c>
      <c r="B67" s="24" t="s">
        <v>89</v>
      </c>
      <c r="C67" s="3" t="s">
        <v>90</v>
      </c>
      <c r="D67" s="55">
        <v>91.8</v>
      </c>
      <c r="E67" s="92">
        <v>101.7</v>
      </c>
      <c r="F67" s="92">
        <f>E67-D67</f>
        <v>9.9000000000000057</v>
      </c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</row>
    <row r="68" spans="1:64" s="47" customFormat="1" ht="39.75" customHeight="1" x14ac:dyDescent="0.2">
      <c r="A68" s="78"/>
      <c r="B68" s="23" t="s">
        <v>107</v>
      </c>
      <c r="C68" s="79"/>
      <c r="D68" s="78"/>
      <c r="E68" s="37"/>
      <c r="F68" s="3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</row>
    <row r="69" spans="1:64" s="47" customFormat="1" ht="18.75" customHeight="1" x14ac:dyDescent="0.2">
      <c r="A69" s="78">
        <v>39</v>
      </c>
      <c r="B69" s="24" t="s">
        <v>108</v>
      </c>
      <c r="C69" s="3" t="s">
        <v>12</v>
      </c>
      <c r="D69" s="79">
        <v>1012.2</v>
      </c>
      <c r="E69" s="3">
        <v>1078.3</v>
      </c>
      <c r="F69" s="4">
        <f t="shared" ref="F69:F74" si="4">(E69-D69)/E69*100</f>
        <v>6.1300194750996857</v>
      </c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</row>
    <row r="70" spans="1:64" s="47" customFormat="1" ht="18.75" x14ac:dyDescent="0.2">
      <c r="A70" s="37">
        <v>40</v>
      </c>
      <c r="B70" s="80" t="s">
        <v>109</v>
      </c>
      <c r="C70" s="3" t="s">
        <v>12</v>
      </c>
      <c r="D70" s="79">
        <v>112</v>
      </c>
      <c r="E70" s="3">
        <v>166.5</v>
      </c>
      <c r="F70" s="4">
        <f t="shared" si="4"/>
        <v>32.732732732732735</v>
      </c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</row>
    <row r="71" spans="1:64" s="47" customFormat="1" ht="18.75" x14ac:dyDescent="0.2">
      <c r="A71" s="37">
        <v>41</v>
      </c>
      <c r="B71" s="80" t="s">
        <v>110</v>
      </c>
      <c r="C71" s="3" t="s">
        <v>12</v>
      </c>
      <c r="D71" s="79">
        <v>34.9</v>
      </c>
      <c r="E71" s="3">
        <v>36.1</v>
      </c>
      <c r="F71" s="4">
        <f t="shared" si="4"/>
        <v>3.3240997229916975</v>
      </c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</row>
    <row r="72" spans="1:64" s="21" customFormat="1" ht="18.75" x14ac:dyDescent="0.2">
      <c r="A72" s="37">
        <v>42</v>
      </c>
      <c r="B72" s="80" t="s">
        <v>111</v>
      </c>
      <c r="C72" s="3" t="s">
        <v>12</v>
      </c>
      <c r="D72" s="79">
        <v>48.1</v>
      </c>
      <c r="E72" s="3">
        <v>78.900000000000006</v>
      </c>
      <c r="F72" s="4">
        <f t="shared" si="4"/>
        <v>39.036755386565275</v>
      </c>
    </row>
    <row r="73" spans="1:64" ht="18.75" x14ac:dyDescent="0.2">
      <c r="A73" s="37">
        <v>43</v>
      </c>
      <c r="B73" s="80" t="s">
        <v>112</v>
      </c>
      <c r="C73" s="3" t="s">
        <v>12</v>
      </c>
      <c r="D73" s="79">
        <v>29</v>
      </c>
      <c r="E73" s="3">
        <v>51.5</v>
      </c>
      <c r="F73" s="4">
        <f t="shared" si="4"/>
        <v>43.689320388349515</v>
      </c>
    </row>
    <row r="74" spans="1:64" ht="18.75" x14ac:dyDescent="0.2">
      <c r="A74" s="37">
        <v>44</v>
      </c>
      <c r="B74" s="80" t="s">
        <v>113</v>
      </c>
      <c r="C74" s="3" t="s">
        <v>12</v>
      </c>
      <c r="D74" s="79">
        <v>4.5</v>
      </c>
      <c r="E74" s="3">
        <v>5.0999999999999996</v>
      </c>
      <c r="F74" s="4">
        <f t="shared" si="4"/>
        <v>11.764705882352935</v>
      </c>
    </row>
    <row r="75" spans="1:64" ht="18.75" x14ac:dyDescent="0.2">
      <c r="A75" s="97" t="s">
        <v>39</v>
      </c>
      <c r="B75" s="98"/>
      <c r="C75" s="98"/>
      <c r="D75" s="98"/>
      <c r="E75" s="99"/>
      <c r="F75" s="15">
        <f>(F64+F65+F66+F67+F69+F70+F71+F72+F73+F74)/10</f>
        <v>19.300656010907215</v>
      </c>
    </row>
    <row r="76" spans="1:64" ht="18.75" x14ac:dyDescent="0.2">
      <c r="A76" s="100" t="s">
        <v>40</v>
      </c>
      <c r="B76" s="101"/>
      <c r="C76" s="101"/>
      <c r="D76" s="101"/>
      <c r="E76" s="102"/>
      <c r="F76" s="33">
        <f>100-F75</f>
        <v>80.699343989092782</v>
      </c>
    </row>
    <row r="77" spans="1:64" ht="18.75" x14ac:dyDescent="0.2">
      <c r="A77" s="3"/>
      <c r="B77" s="69" t="s">
        <v>116</v>
      </c>
      <c r="C77" s="3"/>
      <c r="D77" s="3"/>
      <c r="E77" s="37"/>
      <c r="F77" s="31"/>
    </row>
    <row r="78" spans="1:64" ht="18.75" x14ac:dyDescent="0.2">
      <c r="A78" s="3">
        <v>45</v>
      </c>
      <c r="B78" s="52" t="s">
        <v>96</v>
      </c>
      <c r="C78" s="3" t="s">
        <v>97</v>
      </c>
      <c r="D78" s="3">
        <v>1801.27</v>
      </c>
      <c r="E78" s="3">
        <v>1839.05</v>
      </c>
      <c r="F78" s="4">
        <f t="shared" ref="F78:F101" si="5">(ABS(E78-D78)/E78)*100</f>
        <v>2.0543215247002515</v>
      </c>
    </row>
    <row r="79" spans="1:64" ht="18.75" x14ac:dyDescent="0.2">
      <c r="A79" s="3">
        <v>46</v>
      </c>
      <c r="B79" s="52" t="s">
        <v>114</v>
      </c>
      <c r="C79" s="3" t="s">
        <v>97</v>
      </c>
      <c r="D79" s="3">
        <v>287.68</v>
      </c>
      <c r="E79" s="3">
        <v>340.21</v>
      </c>
      <c r="F79" s="4">
        <f t="shared" si="5"/>
        <v>15.440463243290903</v>
      </c>
    </row>
    <row r="80" spans="1:64" ht="56.25" x14ac:dyDescent="0.2">
      <c r="A80" s="3">
        <v>47</v>
      </c>
      <c r="B80" s="52" t="s">
        <v>115</v>
      </c>
      <c r="C80" s="3" t="s">
        <v>97</v>
      </c>
      <c r="D80" s="3">
        <v>221.25</v>
      </c>
      <c r="E80" s="3">
        <v>256.97000000000003</v>
      </c>
      <c r="F80" s="4">
        <f t="shared" si="5"/>
        <v>13.900455306066863</v>
      </c>
    </row>
    <row r="81" spans="1:64" ht="18.75" x14ac:dyDescent="0.2">
      <c r="A81" s="3">
        <v>48</v>
      </c>
      <c r="B81" s="52" t="s">
        <v>117</v>
      </c>
      <c r="C81" s="3" t="s">
        <v>97</v>
      </c>
      <c r="D81" s="3">
        <v>142.9</v>
      </c>
      <c r="E81" s="3">
        <v>166.39</v>
      </c>
      <c r="F81" s="4">
        <f t="shared" si="5"/>
        <v>14.117434942003715</v>
      </c>
    </row>
    <row r="82" spans="1:64" s="26" customFormat="1" ht="18.75" x14ac:dyDescent="0.2">
      <c r="A82" s="3">
        <v>49</v>
      </c>
      <c r="B82" s="52" t="s">
        <v>118</v>
      </c>
      <c r="C82" s="3" t="s">
        <v>97</v>
      </c>
      <c r="D82" s="3">
        <v>18.14</v>
      </c>
      <c r="E82" s="3">
        <v>19.440000000000001</v>
      </c>
      <c r="F82" s="4">
        <f t="shared" si="5"/>
        <v>6.6872427983539122</v>
      </c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</row>
    <row r="83" spans="1:64" s="26" customFormat="1" ht="37.5" x14ac:dyDescent="0.2">
      <c r="A83" s="3">
        <v>50</v>
      </c>
      <c r="B83" s="52" t="s">
        <v>119</v>
      </c>
      <c r="C83" s="3" t="s">
        <v>97</v>
      </c>
      <c r="D83" s="3">
        <v>14.5</v>
      </c>
      <c r="E83" s="3">
        <v>19.03</v>
      </c>
      <c r="F83" s="4">
        <f t="shared" si="5"/>
        <v>23.80451918024173</v>
      </c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</row>
    <row r="84" spans="1:64" s="47" customFormat="1" ht="18.75" x14ac:dyDescent="0.2">
      <c r="A84" s="3">
        <v>51</v>
      </c>
      <c r="B84" s="52" t="s">
        <v>120</v>
      </c>
      <c r="C84" s="3" t="s">
        <v>97</v>
      </c>
      <c r="D84" s="3">
        <v>6.6</v>
      </c>
      <c r="E84" s="3">
        <v>9.6999999999999993</v>
      </c>
      <c r="F84" s="4">
        <f t="shared" si="5"/>
        <v>31.958762886597935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</row>
    <row r="85" spans="1:64" s="47" customFormat="1" ht="18.75" x14ac:dyDescent="0.2">
      <c r="A85" s="3">
        <v>52</v>
      </c>
      <c r="B85" s="52" t="s">
        <v>121</v>
      </c>
      <c r="C85" s="3" t="s">
        <v>97</v>
      </c>
      <c r="D85" s="3">
        <v>19.5</v>
      </c>
      <c r="E85" s="76">
        <v>20</v>
      </c>
      <c r="F85" s="4">
        <f t="shared" si="5"/>
        <v>2.5</v>
      </c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</row>
    <row r="86" spans="1:64" s="47" customFormat="1" ht="18.75" x14ac:dyDescent="0.2">
      <c r="A86" s="3">
        <v>53</v>
      </c>
      <c r="B86" s="52" t="s">
        <v>122</v>
      </c>
      <c r="C86" s="3" t="s">
        <v>97</v>
      </c>
      <c r="D86" s="3">
        <v>66.430000000000007</v>
      </c>
      <c r="E86" s="3">
        <v>83.24</v>
      </c>
      <c r="F86" s="4">
        <f t="shared" si="5"/>
        <v>20.194617972128771</v>
      </c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</row>
    <row r="87" spans="1:64" s="47" customFormat="1" ht="18.75" x14ac:dyDescent="0.2">
      <c r="A87" s="3">
        <v>54</v>
      </c>
      <c r="B87" s="52" t="s">
        <v>150</v>
      </c>
      <c r="C87" s="3" t="s">
        <v>97</v>
      </c>
      <c r="D87" s="3">
        <v>1513.59</v>
      </c>
      <c r="E87" s="3">
        <v>1498.84</v>
      </c>
      <c r="F87" s="4">
        <f t="shared" si="5"/>
        <v>0.9840943663099464</v>
      </c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</row>
    <row r="88" spans="1:64" s="21" customFormat="1" ht="18.75" x14ac:dyDescent="0.2">
      <c r="A88" s="3">
        <v>55</v>
      </c>
      <c r="B88" s="52" t="s">
        <v>123</v>
      </c>
      <c r="C88" s="3" t="s">
        <v>97</v>
      </c>
      <c r="D88" s="3">
        <v>1.55</v>
      </c>
      <c r="E88" s="3">
        <v>59.14</v>
      </c>
      <c r="F88" s="4">
        <f t="shared" si="5"/>
        <v>97.379100439634769</v>
      </c>
    </row>
    <row r="89" spans="1:64" ht="18.75" x14ac:dyDescent="0.2">
      <c r="A89" s="3">
        <v>56</v>
      </c>
      <c r="B89" s="52" t="s">
        <v>124</v>
      </c>
      <c r="C89" s="3" t="s">
        <v>97</v>
      </c>
      <c r="D89" s="3">
        <v>19.940000000000001</v>
      </c>
      <c r="E89" s="3">
        <v>23.72</v>
      </c>
      <c r="F89" s="4">
        <f t="shared" si="5"/>
        <v>15.935919055649231</v>
      </c>
    </row>
    <row r="90" spans="1:64" ht="37.5" x14ac:dyDescent="0.2">
      <c r="A90" s="3">
        <v>57</v>
      </c>
      <c r="B90" s="52" t="s">
        <v>125</v>
      </c>
      <c r="C90" s="3" t="s">
        <v>97</v>
      </c>
      <c r="D90" s="3">
        <v>1853.12</v>
      </c>
      <c r="E90" s="3">
        <v>1816.37</v>
      </c>
      <c r="F90" s="4">
        <f t="shared" si="5"/>
        <v>2.0232661847531066</v>
      </c>
    </row>
    <row r="91" spans="1:64" ht="18.75" x14ac:dyDescent="0.2">
      <c r="A91" s="3">
        <v>58</v>
      </c>
      <c r="B91" s="52" t="s">
        <v>126</v>
      </c>
      <c r="C91" s="3" t="s">
        <v>97</v>
      </c>
      <c r="D91" s="3">
        <v>239.45</v>
      </c>
      <c r="E91" s="37">
        <v>229.78</v>
      </c>
      <c r="F91" s="4">
        <f t="shared" si="5"/>
        <v>4.2083732265645342</v>
      </c>
    </row>
    <row r="92" spans="1:64" ht="18.75" x14ac:dyDescent="0.2">
      <c r="A92" s="3">
        <v>59</v>
      </c>
      <c r="B92" s="52" t="s">
        <v>127</v>
      </c>
      <c r="C92" s="3" t="s">
        <v>97</v>
      </c>
      <c r="D92" s="3">
        <v>2.14</v>
      </c>
      <c r="E92" s="3">
        <v>1.98</v>
      </c>
      <c r="F92" s="4">
        <f t="shared" si="5"/>
        <v>8.0808080808080884</v>
      </c>
    </row>
    <row r="93" spans="1:64" ht="37.5" x14ac:dyDescent="0.2">
      <c r="A93" s="3">
        <v>60</v>
      </c>
      <c r="B93" s="52" t="s">
        <v>128</v>
      </c>
      <c r="C93" s="3" t="s">
        <v>97</v>
      </c>
      <c r="D93" s="3">
        <v>5.91</v>
      </c>
      <c r="E93" s="3">
        <v>5.76</v>
      </c>
      <c r="F93" s="4">
        <f t="shared" si="5"/>
        <v>2.6041666666666732</v>
      </c>
    </row>
    <row r="94" spans="1:64" s="26" customFormat="1" ht="18.75" x14ac:dyDescent="0.2">
      <c r="A94" s="3">
        <v>61</v>
      </c>
      <c r="B94" s="52" t="s">
        <v>129</v>
      </c>
      <c r="C94" s="3" t="s">
        <v>97</v>
      </c>
      <c r="D94" s="3">
        <v>201.92</v>
      </c>
      <c r="E94" s="3">
        <v>193.87</v>
      </c>
      <c r="F94" s="4">
        <f t="shared" si="5"/>
        <v>4.1522669830298566</v>
      </c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</row>
    <row r="95" spans="1:64" s="26" customFormat="1" ht="18.75" x14ac:dyDescent="0.2">
      <c r="A95" s="3">
        <v>62</v>
      </c>
      <c r="B95" s="52" t="s">
        <v>130</v>
      </c>
      <c r="C95" s="3" t="s">
        <v>97</v>
      </c>
      <c r="D95" s="3">
        <v>110.66</v>
      </c>
      <c r="E95" s="3">
        <v>104.22</v>
      </c>
      <c r="F95" s="4">
        <f t="shared" si="5"/>
        <v>6.1792362310497007</v>
      </c>
      <c r="G95" s="21"/>
      <c r="H95" s="21"/>
      <c r="I95" s="21"/>
      <c r="J95" s="21"/>
      <c r="K95" s="32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</row>
    <row r="96" spans="1:64" s="21" customFormat="1" ht="18.75" x14ac:dyDescent="0.2">
      <c r="A96" s="3">
        <v>63</v>
      </c>
      <c r="B96" s="52" t="s">
        <v>131</v>
      </c>
      <c r="C96" s="3" t="s">
        <v>97</v>
      </c>
      <c r="D96" s="3">
        <v>13.37</v>
      </c>
      <c r="E96" s="3">
        <v>13.32</v>
      </c>
      <c r="F96" s="4">
        <f t="shared" si="5"/>
        <v>0.37537537537536736</v>
      </c>
    </row>
    <row r="97" spans="1:6" ht="18.75" x14ac:dyDescent="0.2">
      <c r="A97" s="3">
        <v>64</v>
      </c>
      <c r="B97" s="52" t="s">
        <v>132</v>
      </c>
      <c r="C97" s="3" t="s">
        <v>97</v>
      </c>
      <c r="D97" s="3">
        <v>877.61</v>
      </c>
      <c r="E97" s="3">
        <v>896.67</v>
      </c>
      <c r="F97" s="4">
        <f t="shared" si="5"/>
        <v>2.1256426556035048</v>
      </c>
    </row>
    <row r="98" spans="1:6" ht="18.75" x14ac:dyDescent="0.2">
      <c r="A98" s="3">
        <v>65</v>
      </c>
      <c r="B98" s="52" t="s">
        <v>133</v>
      </c>
      <c r="C98" s="3" t="s">
        <v>97</v>
      </c>
      <c r="D98" s="3">
        <v>157.96</v>
      </c>
      <c r="E98" s="3">
        <v>141.88999999999999</v>
      </c>
      <c r="F98" s="4">
        <f t="shared" si="5"/>
        <v>11.325674818521406</v>
      </c>
    </row>
    <row r="99" spans="1:6" ht="18.75" x14ac:dyDescent="0.2">
      <c r="A99" s="3">
        <v>66</v>
      </c>
      <c r="B99" s="52" t="s">
        <v>134</v>
      </c>
      <c r="C99" s="3" t="s">
        <v>97</v>
      </c>
      <c r="D99" s="3">
        <v>236.48</v>
      </c>
      <c r="E99" s="3">
        <v>221.39</v>
      </c>
      <c r="F99" s="4">
        <f t="shared" si="5"/>
        <v>6.8160260174352976</v>
      </c>
    </row>
    <row r="100" spans="1:6" ht="18.75" x14ac:dyDescent="0.2">
      <c r="A100" s="3">
        <v>67</v>
      </c>
      <c r="B100" s="52" t="s">
        <v>135</v>
      </c>
      <c r="C100" s="3" t="s">
        <v>97</v>
      </c>
      <c r="D100" s="3">
        <v>7.62</v>
      </c>
      <c r="E100" s="3">
        <v>7.49</v>
      </c>
      <c r="F100" s="4">
        <f t="shared" si="5"/>
        <v>1.735647530040052</v>
      </c>
    </row>
    <row r="101" spans="1:6" ht="18.75" x14ac:dyDescent="0.2">
      <c r="A101" s="82">
        <v>68</v>
      </c>
      <c r="B101" s="83" t="s">
        <v>136</v>
      </c>
      <c r="C101" s="3" t="s">
        <v>97</v>
      </c>
      <c r="D101" s="81">
        <v>-51.85</v>
      </c>
      <c r="E101" s="3">
        <v>22.68</v>
      </c>
      <c r="F101" s="4">
        <f t="shared" si="5"/>
        <v>328.61552028218694</v>
      </c>
    </row>
    <row r="102" spans="1:6" ht="18.75" x14ac:dyDescent="0.2">
      <c r="A102" s="97" t="s">
        <v>39</v>
      </c>
      <c r="B102" s="98"/>
      <c r="C102" s="98"/>
      <c r="D102" s="98"/>
      <c r="E102" s="99"/>
      <c r="F102" s="15">
        <f>(F78+F79+F80+F81+F82+F83+F84+F85+F86+F87+F88+F89+F90+F91+F92+F93+F94+F95+F96+F97+F98+F99+F100+F101)/24</f>
        <v>25.966622323625526</v>
      </c>
    </row>
    <row r="103" spans="1:6" ht="18.75" x14ac:dyDescent="0.2">
      <c r="A103" s="100" t="s">
        <v>40</v>
      </c>
      <c r="B103" s="101"/>
      <c r="C103" s="101"/>
      <c r="D103" s="101"/>
      <c r="E103" s="102"/>
      <c r="F103" s="33">
        <f>100-F102</f>
        <v>74.033377676374471</v>
      </c>
    </row>
    <row r="104" spans="1:6" ht="18.75" x14ac:dyDescent="0.2">
      <c r="A104" s="22"/>
      <c r="B104" s="23" t="s">
        <v>146</v>
      </c>
      <c r="C104" s="3"/>
      <c r="D104" s="4"/>
      <c r="E104" s="31"/>
      <c r="F104" s="31"/>
    </row>
    <row r="105" spans="1:6" ht="18.75" x14ac:dyDescent="0.2">
      <c r="A105" s="22">
        <v>69</v>
      </c>
      <c r="B105" s="24" t="s">
        <v>49</v>
      </c>
      <c r="C105" s="3" t="s">
        <v>4</v>
      </c>
      <c r="D105" s="4">
        <v>9.51</v>
      </c>
      <c r="E105" s="71">
        <v>9.39</v>
      </c>
      <c r="F105" s="4">
        <f t="shared" ref="F105:F111" si="6">(ABS(E105-D105)/E105)*100</f>
        <v>1.2779552715654869</v>
      </c>
    </row>
    <row r="106" spans="1:6" ht="18.75" x14ac:dyDescent="0.2">
      <c r="A106" s="22">
        <v>70</v>
      </c>
      <c r="B106" s="24" t="s">
        <v>137</v>
      </c>
      <c r="C106" s="3" t="s">
        <v>4</v>
      </c>
      <c r="D106" s="55">
        <v>19.399999999999999</v>
      </c>
      <c r="E106" s="71">
        <v>19.25</v>
      </c>
      <c r="F106" s="4">
        <f t="shared" si="6"/>
        <v>0.77922077922077182</v>
      </c>
    </row>
    <row r="107" spans="1:6" ht="18.75" x14ac:dyDescent="0.2">
      <c r="A107" s="22">
        <v>71</v>
      </c>
      <c r="B107" s="24" t="s">
        <v>138</v>
      </c>
      <c r="C107" s="3" t="s">
        <v>4</v>
      </c>
      <c r="D107" s="55">
        <v>18.3</v>
      </c>
      <c r="E107" s="71">
        <v>18.29</v>
      </c>
      <c r="F107" s="4">
        <f t="shared" si="6"/>
        <v>5.4674685620566231E-2</v>
      </c>
    </row>
    <row r="108" spans="1:6" ht="18.75" x14ac:dyDescent="0.2">
      <c r="A108" s="22">
        <v>72</v>
      </c>
      <c r="B108" s="24" t="s">
        <v>139</v>
      </c>
      <c r="C108" s="3" t="s">
        <v>4</v>
      </c>
      <c r="D108" s="55">
        <v>0.1</v>
      </c>
      <c r="E108" s="71">
        <v>0.04</v>
      </c>
      <c r="F108" s="4">
        <f t="shared" si="6"/>
        <v>150</v>
      </c>
    </row>
    <row r="109" spans="1:6" ht="37.5" x14ac:dyDescent="0.2">
      <c r="A109" s="22">
        <v>73</v>
      </c>
      <c r="B109" s="24" t="s">
        <v>140</v>
      </c>
      <c r="C109" s="3" t="s">
        <v>4</v>
      </c>
      <c r="D109" s="4">
        <v>1</v>
      </c>
      <c r="E109" s="71">
        <v>0.92</v>
      </c>
      <c r="F109" s="4">
        <f t="shared" si="6"/>
        <v>8.6956521739130395</v>
      </c>
    </row>
    <row r="110" spans="1:6" ht="18.75" x14ac:dyDescent="0.2">
      <c r="A110" s="22">
        <v>74</v>
      </c>
      <c r="B110" s="24" t="s">
        <v>141</v>
      </c>
      <c r="C110" s="3" t="s">
        <v>4</v>
      </c>
      <c r="D110" s="4">
        <v>1</v>
      </c>
      <c r="E110" s="71">
        <v>0.92</v>
      </c>
      <c r="F110" s="4">
        <f t="shared" si="6"/>
        <v>8.6956521739130395</v>
      </c>
    </row>
    <row r="111" spans="1:6" ht="37.5" x14ac:dyDescent="0.2">
      <c r="A111" s="22">
        <v>75</v>
      </c>
      <c r="B111" s="24" t="s">
        <v>142</v>
      </c>
      <c r="C111" s="3" t="s">
        <v>4</v>
      </c>
      <c r="D111" s="4">
        <v>9.16</v>
      </c>
      <c r="E111" s="71">
        <v>9.15</v>
      </c>
      <c r="F111" s="4">
        <f t="shared" si="6"/>
        <v>0.10928961748633645</v>
      </c>
    </row>
    <row r="112" spans="1:6" ht="37.5" x14ac:dyDescent="0.2">
      <c r="A112" s="22">
        <v>76</v>
      </c>
      <c r="B112" s="39" t="s">
        <v>152</v>
      </c>
      <c r="C112" s="3" t="s">
        <v>11</v>
      </c>
      <c r="D112" s="55">
        <v>45607.7</v>
      </c>
      <c r="E112" s="4">
        <v>46735.3</v>
      </c>
      <c r="F112" s="4">
        <f t="shared" ref="F112" si="7">(E112-D112)/E112*100</f>
        <v>2.412737267119299</v>
      </c>
    </row>
    <row r="113" spans="1:6" ht="37.5" x14ac:dyDescent="0.2">
      <c r="A113" s="22">
        <v>77</v>
      </c>
      <c r="B113" s="39" t="s">
        <v>94</v>
      </c>
      <c r="C113" s="3" t="s">
        <v>92</v>
      </c>
      <c r="D113" s="55">
        <v>115.8</v>
      </c>
      <c r="E113" s="55">
        <v>118.7</v>
      </c>
      <c r="F113" s="4">
        <f>E113-D113</f>
        <v>2.9000000000000057</v>
      </c>
    </row>
    <row r="114" spans="1:6" ht="18.75" x14ac:dyDescent="0.2">
      <c r="A114" s="22">
        <v>78</v>
      </c>
      <c r="B114" s="24" t="s">
        <v>143</v>
      </c>
      <c r="C114" s="3" t="s">
        <v>144</v>
      </c>
      <c r="D114" s="55">
        <v>0.6</v>
      </c>
      <c r="E114" s="55">
        <v>0.3</v>
      </c>
      <c r="F114" s="4">
        <f>ABS(E114-D114)</f>
        <v>0.3</v>
      </c>
    </row>
    <row r="115" spans="1:6" ht="56.25" x14ac:dyDescent="0.2">
      <c r="A115" s="22">
        <v>79</v>
      </c>
      <c r="B115" s="24" t="s">
        <v>93</v>
      </c>
      <c r="C115" s="3" t="s">
        <v>4</v>
      </c>
      <c r="D115" s="4">
        <v>0.1</v>
      </c>
      <c r="E115" s="4">
        <v>0.06</v>
      </c>
      <c r="F115" s="4">
        <f>(ABS(E115-D115)/E115)*100</f>
        <v>66.666666666666686</v>
      </c>
    </row>
    <row r="116" spans="1:6" ht="18.75" x14ac:dyDescent="0.2">
      <c r="A116" s="22">
        <v>80</v>
      </c>
      <c r="B116" s="24" t="s">
        <v>145</v>
      </c>
      <c r="C116" s="3" t="s">
        <v>12</v>
      </c>
      <c r="D116" s="55">
        <v>1732.7</v>
      </c>
      <c r="E116" s="55">
        <v>1761.2</v>
      </c>
      <c r="F116" s="4">
        <f>ABS((E116-D116)/E116)*100</f>
        <v>1.6182148535089713</v>
      </c>
    </row>
    <row r="117" spans="1:6" ht="18.75" x14ac:dyDescent="0.2">
      <c r="A117" s="22">
        <v>81</v>
      </c>
      <c r="B117" s="70" t="s">
        <v>91</v>
      </c>
      <c r="C117" s="3" t="s">
        <v>92</v>
      </c>
      <c r="D117" s="74">
        <v>113</v>
      </c>
      <c r="E117" s="74">
        <v>114.9</v>
      </c>
      <c r="F117" s="4">
        <f>ABS(E117-D117)</f>
        <v>1.9000000000000057</v>
      </c>
    </row>
    <row r="118" spans="1:6" ht="18.75" x14ac:dyDescent="0.2">
      <c r="A118" s="113" t="s">
        <v>39</v>
      </c>
      <c r="B118" s="114"/>
      <c r="C118" s="114"/>
      <c r="D118" s="114"/>
      <c r="E118" s="115"/>
      <c r="F118" s="15">
        <f>(F105+F106+F107+F108+F109+F110+F111+F112+F113+F114+F115+F116+F117)/13</f>
        <v>18.87769719146263</v>
      </c>
    </row>
    <row r="119" spans="1:6" ht="18.75" x14ac:dyDescent="0.2">
      <c r="A119" s="100" t="s">
        <v>40</v>
      </c>
      <c r="B119" s="101"/>
      <c r="C119" s="101"/>
      <c r="D119" s="101"/>
      <c r="E119" s="102"/>
      <c r="F119" s="33">
        <f>100-F118</f>
        <v>81.12230280853737</v>
      </c>
    </row>
    <row r="120" spans="1:6" ht="18.75" x14ac:dyDescent="0.2">
      <c r="A120" s="37"/>
      <c r="B120" s="38" t="s">
        <v>147</v>
      </c>
      <c r="C120" s="37"/>
      <c r="D120" s="37"/>
      <c r="E120" s="37"/>
      <c r="F120" s="31"/>
    </row>
    <row r="121" spans="1:6" ht="37.5" x14ac:dyDescent="0.2">
      <c r="A121" s="3">
        <v>82</v>
      </c>
      <c r="B121" s="52" t="s">
        <v>99</v>
      </c>
      <c r="C121" s="3" t="s">
        <v>92</v>
      </c>
      <c r="D121" s="3">
        <v>100</v>
      </c>
      <c r="E121" s="60">
        <v>46.2</v>
      </c>
      <c r="F121" s="4">
        <f>ABS(E121-D121)</f>
        <v>53.8</v>
      </c>
    </row>
    <row r="122" spans="1:6" ht="18.75" x14ac:dyDescent="0.2">
      <c r="A122" s="97" t="s">
        <v>39</v>
      </c>
      <c r="B122" s="98"/>
      <c r="C122" s="98"/>
      <c r="D122" s="98"/>
      <c r="E122" s="99"/>
      <c r="F122" s="15">
        <f>(F121)/1</f>
        <v>53.8</v>
      </c>
    </row>
    <row r="123" spans="1:6" ht="18.75" x14ac:dyDescent="0.2">
      <c r="A123" s="100" t="s">
        <v>40</v>
      </c>
      <c r="B123" s="101"/>
      <c r="C123" s="101"/>
      <c r="D123" s="101"/>
      <c r="E123" s="102"/>
      <c r="F123" s="33">
        <f>100-F122</f>
        <v>46.2</v>
      </c>
    </row>
    <row r="124" spans="1:6" ht="18.75" x14ac:dyDescent="0.2">
      <c r="A124" s="22"/>
      <c r="B124" s="23" t="s">
        <v>148</v>
      </c>
      <c r="C124" s="3"/>
      <c r="D124" s="17"/>
      <c r="E124" s="17"/>
      <c r="F124" s="16"/>
    </row>
    <row r="125" spans="1:6" ht="37.5" x14ac:dyDescent="0.2">
      <c r="A125" s="22">
        <v>83</v>
      </c>
      <c r="B125" s="28" t="s">
        <v>95</v>
      </c>
      <c r="C125" s="3" t="s">
        <v>59</v>
      </c>
      <c r="D125" s="3">
        <v>1555</v>
      </c>
      <c r="E125" s="3">
        <v>1558</v>
      </c>
      <c r="F125" s="75">
        <f>(E125-D125)/E125*100</f>
        <v>0.19255455712451863</v>
      </c>
    </row>
    <row r="126" spans="1:6" ht="37.5" x14ac:dyDescent="0.2">
      <c r="A126" s="22">
        <v>84</v>
      </c>
      <c r="B126" s="70" t="s">
        <v>149</v>
      </c>
      <c r="C126" s="60" t="s">
        <v>29</v>
      </c>
      <c r="D126" s="3">
        <v>75.5</v>
      </c>
      <c r="E126" s="3">
        <v>75.7</v>
      </c>
      <c r="F126" s="75">
        <f t="shared" ref="F126" si="8">(E126-D126)/E126*100</f>
        <v>0.26420079260238155</v>
      </c>
    </row>
    <row r="127" spans="1:6" ht="18.75" x14ac:dyDescent="0.2">
      <c r="A127" s="22">
        <v>85</v>
      </c>
      <c r="B127" s="28" t="s">
        <v>57</v>
      </c>
      <c r="C127" s="3" t="s">
        <v>50</v>
      </c>
      <c r="D127" s="3">
        <v>46</v>
      </c>
      <c r="E127" s="3">
        <v>46.2</v>
      </c>
      <c r="F127" s="75">
        <f>ABS(E127-D127)/E127*100</f>
        <v>0.43290043290043906</v>
      </c>
    </row>
    <row r="128" spans="1:6" ht="18.75" x14ac:dyDescent="0.2">
      <c r="A128" s="22">
        <v>86</v>
      </c>
      <c r="B128" s="70" t="s">
        <v>60</v>
      </c>
      <c r="C128" s="3" t="s">
        <v>50</v>
      </c>
      <c r="D128" s="3">
        <v>48.8</v>
      </c>
      <c r="E128" s="3">
        <v>49.1</v>
      </c>
      <c r="F128" s="75">
        <f>ABS(E128-D128)/E128*100</f>
        <v>0.6109979633401309</v>
      </c>
    </row>
    <row r="129" spans="1:6" ht="37.5" x14ac:dyDescent="0.2">
      <c r="A129" s="22">
        <v>87</v>
      </c>
      <c r="B129" s="70" t="s">
        <v>58</v>
      </c>
      <c r="C129" s="3" t="s">
        <v>27</v>
      </c>
      <c r="D129" s="72">
        <v>939</v>
      </c>
      <c r="E129" s="93">
        <v>939</v>
      </c>
      <c r="F129" s="94">
        <f>ABS(E129-D129)/E129*100</f>
        <v>0</v>
      </c>
    </row>
    <row r="130" spans="1:6" ht="18.75" x14ac:dyDescent="0.2">
      <c r="A130" s="97" t="s">
        <v>39</v>
      </c>
      <c r="B130" s="98"/>
      <c r="C130" s="98"/>
      <c r="D130" s="98"/>
      <c r="E130" s="99"/>
      <c r="F130" s="15">
        <f>(F129+F126+F127+F128+F125)/5</f>
        <v>0.30013074919349403</v>
      </c>
    </row>
    <row r="131" spans="1:6" ht="18.75" x14ac:dyDescent="0.2">
      <c r="A131" s="100" t="s">
        <v>40</v>
      </c>
      <c r="B131" s="101"/>
      <c r="C131" s="101"/>
      <c r="D131" s="101"/>
      <c r="E131" s="102"/>
      <c r="F131" s="33">
        <f>100-F130</f>
        <v>99.699869250806501</v>
      </c>
    </row>
    <row r="132" spans="1:6" ht="18.75" x14ac:dyDescent="0.2">
      <c r="A132" s="3"/>
      <c r="B132" s="3"/>
      <c r="C132" s="3"/>
      <c r="D132" s="4"/>
      <c r="E132" s="4"/>
      <c r="F132" s="4"/>
    </row>
    <row r="133" spans="1:6" ht="66" customHeight="1" x14ac:dyDescent="0.2">
      <c r="A133" s="110" t="s">
        <v>100</v>
      </c>
      <c r="B133" s="111"/>
      <c r="C133" s="111"/>
      <c r="D133" s="111"/>
      <c r="E133" s="112"/>
      <c r="F133" s="34">
        <f>100-F136</f>
        <v>16.558447567408635</v>
      </c>
    </row>
    <row r="134" spans="1:6" x14ac:dyDescent="0.2">
      <c r="A134" s="21"/>
      <c r="B134" s="29"/>
      <c r="C134" s="21"/>
      <c r="D134" s="30"/>
      <c r="E134" s="30"/>
      <c r="F134" s="48">
        <f>(F17+F27+F43+F49+F56+F61+F75+F102+F118+F122+F130)/11</f>
        <v>16.558447567408646</v>
      </c>
    </row>
    <row r="135" spans="1:6" x14ac:dyDescent="0.2">
      <c r="A135" s="21"/>
      <c r="B135" s="29"/>
      <c r="C135" s="21"/>
      <c r="D135" s="21"/>
      <c r="E135" s="21"/>
      <c r="F135" s="21"/>
    </row>
    <row r="136" spans="1:6" x14ac:dyDescent="0.2">
      <c r="A136" s="21"/>
      <c r="B136" s="29"/>
      <c r="C136" s="21"/>
      <c r="D136" s="21"/>
      <c r="E136" s="21"/>
      <c r="F136" s="32">
        <f>(F18+F28+F44+F50+F57+F62+F76+F103+F119+F131+F123)/11</f>
        <v>83.441552432591365</v>
      </c>
    </row>
    <row r="137" spans="1:6" x14ac:dyDescent="0.2">
      <c r="A137" s="21"/>
      <c r="B137" s="29"/>
      <c r="C137" s="21"/>
      <c r="D137" s="21"/>
      <c r="E137" s="21"/>
      <c r="F137" s="21"/>
    </row>
    <row r="138" spans="1:6" x14ac:dyDescent="0.2">
      <c r="A138" s="21"/>
      <c r="B138" s="29"/>
      <c r="C138" s="21"/>
      <c r="D138" s="21"/>
      <c r="E138" s="21"/>
      <c r="F138" s="21"/>
    </row>
    <row r="139" spans="1:6" x14ac:dyDescent="0.2">
      <c r="A139" s="21"/>
      <c r="B139" s="29"/>
      <c r="C139" s="21"/>
      <c r="D139" s="21"/>
      <c r="E139" s="21"/>
      <c r="F139" s="21"/>
    </row>
    <row r="140" spans="1:6" x14ac:dyDescent="0.2">
      <c r="A140" s="21"/>
      <c r="B140" s="29"/>
      <c r="C140" s="21"/>
      <c r="D140" s="21"/>
      <c r="E140" s="21"/>
      <c r="F140" s="21"/>
    </row>
    <row r="141" spans="1:6" x14ac:dyDescent="0.2">
      <c r="A141" s="21"/>
      <c r="B141" s="29"/>
      <c r="C141" s="21"/>
      <c r="D141" s="21"/>
      <c r="E141" s="21"/>
      <c r="F141" s="21"/>
    </row>
    <row r="142" spans="1:6" x14ac:dyDescent="0.2">
      <c r="A142" s="21"/>
      <c r="B142" s="29"/>
      <c r="C142" s="21"/>
      <c r="D142" s="21"/>
      <c r="E142" s="21"/>
      <c r="F142" s="21"/>
    </row>
    <row r="143" spans="1:6" x14ac:dyDescent="0.2">
      <c r="A143" s="21"/>
      <c r="B143" s="29"/>
      <c r="C143" s="21"/>
      <c r="D143" s="21"/>
      <c r="E143" s="21"/>
      <c r="F143" s="21"/>
    </row>
    <row r="144" spans="1:6" x14ac:dyDescent="0.2">
      <c r="A144" s="21"/>
      <c r="B144" s="29"/>
      <c r="C144" s="21"/>
      <c r="D144" s="21"/>
      <c r="E144" s="21"/>
      <c r="F144" s="21"/>
    </row>
    <row r="145" spans="1:6" x14ac:dyDescent="0.2">
      <c r="A145" s="21"/>
      <c r="B145" s="29"/>
      <c r="C145" s="21"/>
      <c r="D145" s="21"/>
      <c r="E145" s="21"/>
      <c r="F145" s="21"/>
    </row>
    <row r="146" spans="1:6" x14ac:dyDescent="0.2">
      <c r="A146" s="21"/>
      <c r="B146" s="29"/>
      <c r="C146" s="21"/>
      <c r="D146" s="21"/>
      <c r="E146" s="21"/>
      <c r="F146" s="21"/>
    </row>
    <row r="147" spans="1:6" x14ac:dyDescent="0.2">
      <c r="A147" s="21"/>
      <c r="B147" s="29"/>
      <c r="C147" s="21"/>
      <c r="D147" s="21"/>
      <c r="E147" s="21"/>
      <c r="F147" s="21"/>
    </row>
    <row r="148" spans="1:6" x14ac:dyDescent="0.2">
      <c r="A148" s="21"/>
      <c r="B148" s="29"/>
      <c r="C148" s="21"/>
      <c r="D148" s="21"/>
      <c r="E148" s="21"/>
      <c r="F148" s="21"/>
    </row>
    <row r="149" spans="1:6" x14ac:dyDescent="0.2">
      <c r="A149" s="21"/>
      <c r="B149" s="29"/>
      <c r="C149" s="21"/>
      <c r="D149" s="21"/>
      <c r="E149" s="21"/>
      <c r="F149" s="21"/>
    </row>
    <row r="150" spans="1:6" x14ac:dyDescent="0.2">
      <c r="A150" s="21"/>
      <c r="B150" s="29"/>
      <c r="C150" s="21"/>
      <c r="D150" s="21"/>
      <c r="E150" s="21"/>
      <c r="F150" s="21"/>
    </row>
    <row r="151" spans="1:6" x14ac:dyDescent="0.2">
      <c r="A151" s="21"/>
      <c r="B151" s="29"/>
      <c r="C151" s="21"/>
      <c r="D151" s="21"/>
      <c r="E151" s="21"/>
      <c r="F151" s="21"/>
    </row>
    <row r="152" spans="1:6" x14ac:dyDescent="0.2">
      <c r="A152" s="21"/>
      <c r="B152" s="29"/>
      <c r="C152" s="21"/>
      <c r="D152" s="21"/>
      <c r="E152" s="21"/>
      <c r="F152" s="21"/>
    </row>
    <row r="153" spans="1:6" x14ac:dyDescent="0.2">
      <c r="A153" s="21"/>
      <c r="B153" s="29"/>
      <c r="C153" s="21"/>
      <c r="D153" s="21"/>
      <c r="E153" s="21"/>
      <c r="F153" s="21"/>
    </row>
    <row r="154" spans="1:6" x14ac:dyDescent="0.2">
      <c r="A154" s="21"/>
      <c r="B154" s="29"/>
      <c r="C154" s="21"/>
      <c r="D154" s="21"/>
      <c r="E154" s="21"/>
      <c r="F154" s="21"/>
    </row>
    <row r="155" spans="1:6" x14ac:dyDescent="0.2">
      <c r="A155" s="21"/>
      <c r="B155" s="29"/>
      <c r="C155" s="21"/>
      <c r="D155" s="21"/>
      <c r="E155" s="21"/>
      <c r="F155" s="21"/>
    </row>
    <row r="156" spans="1:6" x14ac:dyDescent="0.2">
      <c r="A156" s="21"/>
      <c r="B156" s="29"/>
      <c r="C156" s="21"/>
      <c r="D156" s="21"/>
      <c r="E156" s="21"/>
      <c r="F156" s="21"/>
    </row>
    <row r="157" spans="1:6" x14ac:dyDescent="0.2">
      <c r="A157" s="21"/>
      <c r="B157" s="29"/>
      <c r="C157" s="21"/>
      <c r="D157" s="21"/>
      <c r="E157" s="21"/>
      <c r="F157" s="21"/>
    </row>
    <row r="158" spans="1:6" x14ac:dyDescent="0.2">
      <c r="A158" s="21"/>
      <c r="B158" s="29"/>
      <c r="C158" s="21"/>
      <c r="D158" s="21"/>
      <c r="E158" s="21"/>
      <c r="F158" s="21"/>
    </row>
    <row r="159" spans="1:6" x14ac:dyDescent="0.2">
      <c r="A159" s="21"/>
      <c r="B159" s="29"/>
      <c r="C159" s="21"/>
      <c r="D159" s="21"/>
      <c r="E159" s="21"/>
      <c r="F159" s="21"/>
    </row>
    <row r="160" spans="1:6" x14ac:dyDescent="0.2">
      <c r="A160" s="21"/>
      <c r="B160" s="29"/>
      <c r="C160" s="21"/>
      <c r="D160" s="21"/>
      <c r="E160" s="21"/>
      <c r="F160" s="21"/>
    </row>
    <row r="161" spans="1:6" x14ac:dyDescent="0.2">
      <c r="A161" s="21"/>
      <c r="B161" s="29"/>
      <c r="C161" s="21"/>
      <c r="D161" s="21"/>
      <c r="E161" s="21"/>
      <c r="F161" s="21"/>
    </row>
    <row r="162" spans="1:6" x14ac:dyDescent="0.2">
      <c r="A162" s="21"/>
      <c r="B162" s="29"/>
      <c r="C162" s="21"/>
      <c r="D162" s="21"/>
      <c r="E162" s="21"/>
      <c r="F162" s="21"/>
    </row>
    <row r="163" spans="1:6" x14ac:dyDescent="0.2">
      <c r="A163" s="21"/>
      <c r="B163" s="29"/>
      <c r="C163" s="21"/>
      <c r="D163" s="21"/>
      <c r="E163" s="21"/>
      <c r="F163" s="21"/>
    </row>
    <row r="164" spans="1:6" x14ac:dyDescent="0.2">
      <c r="A164" s="21"/>
      <c r="B164" s="29"/>
      <c r="C164" s="21"/>
      <c r="D164" s="21"/>
      <c r="E164" s="21"/>
      <c r="F164" s="21"/>
    </row>
    <row r="165" spans="1:6" x14ac:dyDescent="0.2">
      <c r="A165" s="21"/>
      <c r="B165" s="29"/>
      <c r="C165" s="21"/>
      <c r="D165" s="21"/>
      <c r="E165" s="21"/>
      <c r="F165" s="21"/>
    </row>
    <row r="166" spans="1:6" x14ac:dyDescent="0.2">
      <c r="A166" s="21"/>
      <c r="B166" s="29"/>
      <c r="C166" s="21"/>
      <c r="D166" s="21"/>
      <c r="E166" s="21"/>
      <c r="F166" s="21"/>
    </row>
    <row r="167" spans="1:6" x14ac:dyDescent="0.2">
      <c r="A167" s="21"/>
      <c r="B167" s="29"/>
      <c r="C167" s="21"/>
      <c r="D167" s="21"/>
      <c r="E167" s="21"/>
      <c r="F167" s="21"/>
    </row>
    <row r="168" spans="1:6" x14ac:dyDescent="0.2">
      <c r="A168" s="21"/>
      <c r="B168" s="29"/>
      <c r="C168" s="21"/>
      <c r="D168" s="21"/>
      <c r="E168" s="21"/>
      <c r="F168" s="21"/>
    </row>
    <row r="169" spans="1:6" x14ac:dyDescent="0.2">
      <c r="A169" s="21"/>
      <c r="B169" s="29"/>
      <c r="C169" s="21"/>
      <c r="D169" s="21"/>
      <c r="E169" s="21"/>
      <c r="F169" s="21"/>
    </row>
    <row r="170" spans="1:6" x14ac:dyDescent="0.2">
      <c r="A170" s="21"/>
      <c r="B170" s="29"/>
      <c r="C170" s="21"/>
      <c r="D170" s="21"/>
      <c r="E170" s="21"/>
      <c r="F170" s="21"/>
    </row>
    <row r="171" spans="1:6" x14ac:dyDescent="0.2">
      <c r="A171" s="21"/>
      <c r="B171" s="29"/>
      <c r="C171" s="21"/>
      <c r="D171" s="21"/>
      <c r="E171" s="21"/>
      <c r="F171" s="21"/>
    </row>
    <row r="172" spans="1:6" x14ac:dyDescent="0.2">
      <c r="A172" s="21"/>
      <c r="B172" s="29"/>
      <c r="C172" s="21"/>
      <c r="D172" s="21"/>
      <c r="E172" s="21"/>
      <c r="F172" s="21"/>
    </row>
    <row r="173" spans="1:6" x14ac:dyDescent="0.2">
      <c r="A173" s="21"/>
      <c r="B173" s="29"/>
      <c r="C173" s="21"/>
      <c r="D173" s="21"/>
      <c r="E173" s="21"/>
      <c r="F173" s="21"/>
    </row>
    <row r="174" spans="1:6" x14ac:dyDescent="0.2">
      <c r="A174" s="21"/>
      <c r="B174" s="29"/>
      <c r="C174" s="21"/>
      <c r="D174" s="21"/>
      <c r="E174" s="21"/>
      <c r="F174" s="21"/>
    </row>
  </sheetData>
  <mergeCells count="30">
    <mergeCell ref="A76:E76"/>
    <mergeCell ref="A133:E133"/>
    <mergeCell ref="A57:E57"/>
    <mergeCell ref="A118:E118"/>
    <mergeCell ref="A119:E119"/>
    <mergeCell ref="A130:E130"/>
    <mergeCell ref="A131:E131"/>
    <mergeCell ref="A61:E61"/>
    <mergeCell ref="A62:E62"/>
    <mergeCell ref="A102:E102"/>
    <mergeCell ref="A103:E103"/>
    <mergeCell ref="A122:E122"/>
    <mergeCell ref="A123:E123"/>
    <mergeCell ref="A75:E75"/>
    <mergeCell ref="A4:F4"/>
    <mergeCell ref="B6:B8"/>
    <mergeCell ref="C6:C8"/>
    <mergeCell ref="E7:E8"/>
    <mergeCell ref="A6:A8"/>
    <mergeCell ref="F6:F8"/>
    <mergeCell ref="D7:D8"/>
    <mergeCell ref="A17:E17"/>
    <mergeCell ref="A43:E43"/>
    <mergeCell ref="A44:E44"/>
    <mergeCell ref="A56:E56"/>
    <mergeCell ref="A18:E18"/>
    <mergeCell ref="A28:E28"/>
    <mergeCell ref="A27:E27"/>
    <mergeCell ref="A49:E49"/>
    <mergeCell ref="A50:E50"/>
  </mergeCells>
  <phoneticPr fontId="3" type="noConversion"/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25:D26 D64:D67 D114:D115 D54:D55 E117 E129 D21:D23">
      <formula1>0</formula1>
      <formula2>9.99999999999999E+132</formula2>
    </dataValidation>
  </dataValidations>
  <pageMargins left="0.39370078740157483" right="0.39370078740157483" top="0.39370078740157483" bottom="0.39370078740157483" header="0" footer="0"/>
  <pageSetup paperSize="9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="110" zoomScaleSheetLayoutView="110" workbookViewId="0">
      <selection activeCell="A16" sqref="A16:F16"/>
    </sheetView>
  </sheetViews>
  <sheetFormatPr defaultRowHeight="12.75" x14ac:dyDescent="0.2"/>
  <cols>
    <col min="1" max="1" width="31.5703125" customWidth="1"/>
    <col min="2" max="2" width="12.140625" customWidth="1"/>
    <col min="3" max="3" width="13.28515625" customWidth="1"/>
    <col min="4" max="4" width="12.28515625" customWidth="1"/>
    <col min="5" max="5" width="13.140625" customWidth="1"/>
    <col min="6" max="6" width="12.7109375" customWidth="1"/>
    <col min="14" max="14" width="17.7109375" customWidth="1"/>
  </cols>
  <sheetData>
    <row r="1" spans="1:26" x14ac:dyDescent="0.2">
      <c r="N1" s="1" t="s">
        <v>1</v>
      </c>
    </row>
    <row r="2" spans="1:26" ht="87" customHeight="1" x14ac:dyDescent="0.2">
      <c r="A2" s="10"/>
      <c r="B2" s="11" t="s">
        <v>31</v>
      </c>
      <c r="C2" s="11" t="s">
        <v>32</v>
      </c>
      <c r="D2" s="11" t="s">
        <v>30</v>
      </c>
      <c r="E2" s="12" t="s">
        <v>33</v>
      </c>
      <c r="F2" s="12" t="s">
        <v>30</v>
      </c>
    </row>
    <row r="3" spans="1:26" ht="31.5" x14ac:dyDescent="0.2">
      <c r="A3" s="7" t="s">
        <v>3</v>
      </c>
      <c r="B3" s="10">
        <v>6</v>
      </c>
      <c r="C3" s="10">
        <v>4</v>
      </c>
      <c r="D3" s="13">
        <f>C3/B3*100</f>
        <v>66.666666666666657</v>
      </c>
      <c r="E3" s="10">
        <v>2</v>
      </c>
      <c r="F3" s="13">
        <f>E3/B3*100</f>
        <v>33.333333333333329</v>
      </c>
    </row>
    <row r="4" spans="1:26" ht="31.5" x14ac:dyDescent="0.2">
      <c r="A4" s="7" t="s">
        <v>14</v>
      </c>
      <c r="B4" s="10">
        <v>3</v>
      </c>
      <c r="C4" s="10">
        <v>3</v>
      </c>
      <c r="D4" s="13">
        <v>100</v>
      </c>
      <c r="E4" s="10">
        <v>0</v>
      </c>
      <c r="F4" s="10">
        <v>0</v>
      </c>
    </row>
    <row r="5" spans="1:26" ht="31.5" x14ac:dyDescent="0.2">
      <c r="A5" s="8" t="s">
        <v>34</v>
      </c>
      <c r="B5" s="10">
        <v>13</v>
      </c>
      <c r="C5" s="10">
        <v>10</v>
      </c>
      <c r="D5" s="13">
        <f t="shared" ref="D5:D14" si="0">C5/B5*100</f>
        <v>76.923076923076934</v>
      </c>
      <c r="E5" s="10">
        <v>3</v>
      </c>
      <c r="F5" s="13">
        <f>E5/B5*100</f>
        <v>23.076923076923077</v>
      </c>
    </row>
    <row r="6" spans="1:26" ht="15.75" x14ac:dyDescent="0.2">
      <c r="A6" s="9" t="s">
        <v>15</v>
      </c>
      <c r="B6" s="10">
        <v>9</v>
      </c>
      <c r="C6" s="10">
        <v>5</v>
      </c>
      <c r="D6" s="13">
        <f t="shared" si="0"/>
        <v>55.555555555555557</v>
      </c>
      <c r="E6" s="10">
        <v>4</v>
      </c>
      <c r="F6" s="13">
        <f>E6/B6*100</f>
        <v>44.444444444444443</v>
      </c>
    </row>
    <row r="7" spans="1:26" ht="15.75" x14ac:dyDescent="0.2">
      <c r="A7" s="7" t="s">
        <v>20</v>
      </c>
      <c r="B7" s="10">
        <v>4</v>
      </c>
      <c r="C7" s="10">
        <v>3</v>
      </c>
      <c r="D7" s="13">
        <f t="shared" si="0"/>
        <v>75</v>
      </c>
      <c r="E7" s="10">
        <v>1</v>
      </c>
      <c r="F7" s="13">
        <f>E7/B7*100</f>
        <v>25</v>
      </c>
    </row>
    <row r="8" spans="1:26" ht="15.75" x14ac:dyDescent="0.2">
      <c r="A8" s="7" t="s">
        <v>21</v>
      </c>
      <c r="B8" s="10">
        <v>7</v>
      </c>
      <c r="C8" s="10">
        <v>7</v>
      </c>
      <c r="D8" s="13">
        <f t="shared" si="0"/>
        <v>100</v>
      </c>
      <c r="E8" s="10"/>
      <c r="F8" s="13"/>
    </row>
    <row r="9" spans="1:26" ht="31.5" x14ac:dyDescent="0.2">
      <c r="A9" s="7" t="s">
        <v>24</v>
      </c>
      <c r="B9" s="10">
        <v>5</v>
      </c>
      <c r="C9" s="10">
        <v>1</v>
      </c>
      <c r="D9" s="13">
        <f t="shared" si="0"/>
        <v>20</v>
      </c>
      <c r="E9" s="10">
        <v>4</v>
      </c>
      <c r="F9" s="13">
        <f>E9/B9*100</f>
        <v>80</v>
      </c>
    </row>
    <row r="10" spans="1:26" ht="31.5" x14ac:dyDescent="0.2">
      <c r="A10" s="7" t="s">
        <v>13</v>
      </c>
      <c r="B10" s="10">
        <v>3</v>
      </c>
      <c r="C10" s="10">
        <v>2</v>
      </c>
      <c r="D10" s="13">
        <f t="shared" si="0"/>
        <v>66.666666666666657</v>
      </c>
      <c r="E10" s="10">
        <v>1</v>
      </c>
      <c r="F10" s="13">
        <f>E10/B10*100</f>
        <v>33.333333333333329</v>
      </c>
    </row>
    <row r="11" spans="1:26" ht="15.75" x14ac:dyDescent="0.2">
      <c r="A11" s="7" t="s">
        <v>10</v>
      </c>
      <c r="B11" s="10">
        <v>12</v>
      </c>
      <c r="C11" s="10">
        <v>12</v>
      </c>
      <c r="D11" s="13">
        <f t="shared" si="0"/>
        <v>100</v>
      </c>
      <c r="E11" s="10"/>
      <c r="F11" s="13"/>
    </row>
    <row r="12" spans="1:26" ht="31.5" x14ac:dyDescent="0.2">
      <c r="A12" s="7" t="s">
        <v>26</v>
      </c>
      <c r="B12" s="10">
        <v>8</v>
      </c>
      <c r="C12" s="10">
        <v>6</v>
      </c>
      <c r="D12" s="13">
        <f t="shared" si="0"/>
        <v>75</v>
      </c>
      <c r="E12" s="10">
        <v>2</v>
      </c>
      <c r="F12" s="13">
        <f>E12/B12*100</f>
        <v>25</v>
      </c>
    </row>
    <row r="13" spans="1:26" ht="15.75" x14ac:dyDescent="0.2">
      <c r="A13" s="7" t="s">
        <v>28</v>
      </c>
      <c r="B13" s="10">
        <v>5</v>
      </c>
      <c r="C13" s="10">
        <v>2</v>
      </c>
      <c r="D13" s="13">
        <f t="shared" si="0"/>
        <v>40</v>
      </c>
      <c r="E13" s="10">
        <v>3</v>
      </c>
      <c r="F13" s="13">
        <f>E13/B13*100</f>
        <v>60</v>
      </c>
    </row>
    <row r="14" spans="1:26" ht="15.75" x14ac:dyDescent="0.2">
      <c r="A14" s="7" t="s">
        <v>35</v>
      </c>
      <c r="B14" s="7">
        <f>SUM(B3:B13)</f>
        <v>75</v>
      </c>
      <c r="C14" s="7">
        <f>SUM(C3:C13)</f>
        <v>55</v>
      </c>
      <c r="D14" s="14">
        <f t="shared" si="0"/>
        <v>73.333333333333329</v>
      </c>
      <c r="E14" s="7">
        <f>SUM(E3:E13)</f>
        <v>20</v>
      </c>
      <c r="F14" s="14">
        <f>E14/B14*100</f>
        <v>26.666666666666668</v>
      </c>
    </row>
    <row r="15" spans="1:26" x14ac:dyDescent="0.2">
      <c r="D15" s="5"/>
      <c r="F15" s="5"/>
    </row>
    <row r="16" spans="1:26" ht="55.5" customHeight="1" x14ac:dyDescent="0.2">
      <c r="A16" s="116" t="s">
        <v>36</v>
      </c>
      <c r="B16" s="116"/>
      <c r="C16" s="116"/>
      <c r="D16" s="116"/>
      <c r="E16" s="116"/>
      <c r="F16" s="11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4:6" x14ac:dyDescent="0.2">
      <c r="D17" s="5"/>
      <c r="F17" s="5"/>
    </row>
    <row r="18" spans="4:6" x14ac:dyDescent="0.2">
      <c r="F18" s="5"/>
    </row>
    <row r="19" spans="4:6" x14ac:dyDescent="0.2">
      <c r="F19" s="5"/>
    </row>
    <row r="20" spans="4:6" x14ac:dyDescent="0.2">
      <c r="F20" s="5"/>
    </row>
    <row r="21" spans="4:6" x14ac:dyDescent="0.2">
      <c r="F21" s="5"/>
    </row>
    <row r="22" spans="4:6" x14ac:dyDescent="0.2">
      <c r="F22" s="5"/>
    </row>
    <row r="23" spans="4:6" x14ac:dyDescent="0.2">
      <c r="F23" s="5"/>
    </row>
    <row r="24" spans="4:6" x14ac:dyDescent="0.2">
      <c r="F24" s="5"/>
    </row>
    <row r="25" spans="4:6" x14ac:dyDescent="0.2">
      <c r="F25" s="5"/>
    </row>
    <row r="26" spans="4:6" x14ac:dyDescent="0.2">
      <c r="F26" s="5"/>
    </row>
    <row r="27" spans="4:6" x14ac:dyDescent="0.2">
      <c r="F27" s="5"/>
    </row>
    <row r="28" spans="4:6" x14ac:dyDescent="0.2">
      <c r="F28" s="5"/>
    </row>
    <row r="29" spans="4:6" x14ac:dyDescent="0.2">
      <c r="F29" s="5"/>
    </row>
    <row r="30" spans="4:6" x14ac:dyDescent="0.2">
      <c r="F30" s="5"/>
    </row>
  </sheetData>
  <mergeCells count="1">
    <mergeCell ref="A16:F16"/>
  </mergeCells>
  <phoneticPr fontId="3" type="noConversion"/>
  <pageMargins left="1.02" right="0.16" top="0.53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Severina</cp:lastModifiedBy>
  <cp:lastPrinted>2025-06-25T07:14:19Z</cp:lastPrinted>
  <dcterms:created xsi:type="dcterms:W3CDTF">2013-05-25T16:45:04Z</dcterms:created>
  <dcterms:modified xsi:type="dcterms:W3CDTF">2025-06-25T07:16:39Z</dcterms:modified>
</cp:coreProperties>
</file>